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G_NSG EMV\EEPS 4 2022-25\TRC &amp; NEIs\TRC\2023 TRC\Report\Final\"/>
    </mc:Choice>
  </mc:AlternateContent>
  <xr:revisionPtr revIDLastSave="0" documentId="8_{6262B219-63DD-4BFB-939F-78E9B4DCFEBB}" xr6:coauthVersionLast="47" xr6:coauthVersionMax="47" xr10:uidLastSave="{00000000-0000-0000-0000-000000000000}"/>
  <bookViews>
    <workbookView xWindow="-120" yWindow="-120" windowWidth="29040" windowHeight="15840" firstSheet="1" activeTab="6" xr2:uid="{F773F25C-761E-4E3A-BADA-0D2C3F52C02F}"/>
  </bookViews>
  <sheets>
    <sheet name="PGL 2023 Verified Summary" sheetId="1" r:id="rId1"/>
    <sheet name="PGL 2023 High Impact Measures" sheetId="2" r:id="rId2"/>
    <sheet name="PGL 2023 TRC " sheetId="3" r:id="rId3"/>
    <sheet name="PGL 2023 TRC wo NEI" sheetId="4" r:id="rId4"/>
    <sheet name="PGL 2023 PACT" sheetId="5" r:id="rId5"/>
    <sheet name="PGL 2023 PACT wo NEI" sheetId="6" r:id="rId6"/>
    <sheet name="Other Benefits Details" sheetId="7" r:id="rId7"/>
  </sheets>
  <definedNames>
    <definedName name="_xlnm._FilterDatabase" localSheetId="1" hidden="1">'PGL 2023 High Impact Measures'!$A$2:$O$40</definedName>
    <definedName name="CO2Conve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7" l="1"/>
  <c r="F54" i="7"/>
  <c r="F53" i="7"/>
  <c r="F52" i="7"/>
  <c r="F51" i="7"/>
  <c r="F46" i="7"/>
  <c r="F47" i="7"/>
  <c r="F48" i="7"/>
  <c r="F49" i="7"/>
  <c r="F45" i="7"/>
  <c r="F39" i="7"/>
  <c r="F40" i="7"/>
  <c r="F41" i="7"/>
  <c r="F42" i="7"/>
  <c r="F43" i="7"/>
  <c r="F44" i="7"/>
  <c r="F38" i="7"/>
  <c r="F35" i="7"/>
  <c r="F36" i="7"/>
  <c r="F37" i="7"/>
  <c r="F34" i="7"/>
  <c r="E55" i="7"/>
  <c r="E54" i="7"/>
  <c r="E53" i="7"/>
  <c r="E52" i="7"/>
  <c r="E51" i="7"/>
  <c r="E46" i="7"/>
  <c r="E47" i="7"/>
  <c r="E48" i="7"/>
  <c r="E49" i="7"/>
  <c r="E45" i="7"/>
  <c r="E39" i="7"/>
  <c r="E40" i="7"/>
  <c r="E41" i="7"/>
  <c r="E42" i="7"/>
  <c r="E43" i="7"/>
  <c r="E44" i="7"/>
  <c r="E38" i="7"/>
  <c r="E35" i="7"/>
  <c r="E36" i="7"/>
  <c r="E37" i="7"/>
  <c r="E34" i="7"/>
  <c r="D55" i="7"/>
  <c r="D54" i="7"/>
  <c r="D53" i="7"/>
  <c r="D52" i="7"/>
  <c r="D51" i="7"/>
  <c r="D46" i="7"/>
  <c r="D47" i="7"/>
  <c r="D48" i="7"/>
  <c r="D49" i="7"/>
  <c r="D45" i="7"/>
  <c r="D39" i="7"/>
  <c r="D40" i="7"/>
  <c r="D41" i="7"/>
  <c r="D42" i="7"/>
  <c r="D43" i="7"/>
  <c r="D44" i="7"/>
  <c r="D38" i="7"/>
  <c r="D35" i="7"/>
  <c r="D36" i="7"/>
  <c r="D37" i="7"/>
  <c r="D34" i="7"/>
  <c r="C55" i="7"/>
  <c r="C54" i="7"/>
  <c r="C53" i="7"/>
  <c r="C52" i="7"/>
  <c r="C51" i="7"/>
  <c r="C46" i="7"/>
  <c r="C47" i="7"/>
  <c r="C48" i="7"/>
  <c r="C49" i="7"/>
  <c r="C45" i="7"/>
  <c r="C39" i="7"/>
  <c r="C40" i="7"/>
  <c r="C41" i="7"/>
  <c r="C42" i="7"/>
  <c r="C43" i="7"/>
  <c r="C44" i="7"/>
  <c r="C38" i="7"/>
  <c r="C35" i="7"/>
  <c r="C36" i="7"/>
  <c r="C37" i="7"/>
  <c r="C34" i="7"/>
  <c r="B54" i="7" l="1"/>
  <c r="B55" i="7" s="1"/>
  <c r="Z6" i="1" l="1"/>
  <c r="C80" i="2" l="1"/>
  <c r="H38" i="2" s="1"/>
  <c r="D80" i="2"/>
  <c r="E80" i="2" s="1"/>
  <c r="F25" i="7" l="1"/>
  <c r="F26" i="7" s="1"/>
  <c r="H11" i="2"/>
  <c r="H75" i="2"/>
  <c r="H57" i="2"/>
  <c r="H65" i="2"/>
  <c r="H70" i="2"/>
  <c r="H64" i="2"/>
  <c r="H45" i="2"/>
  <c r="H37" i="2"/>
  <c r="H67" i="2"/>
  <c r="H9" i="2"/>
  <c r="H46" i="2"/>
  <c r="H59" i="2"/>
  <c r="H53" i="2"/>
  <c r="H62" i="2"/>
  <c r="H3" i="2"/>
  <c r="I3" i="2" s="1"/>
  <c r="H17" i="2"/>
  <c r="H51" i="2"/>
  <c r="H22" i="2"/>
  <c r="H14" i="2"/>
  <c r="H30" i="2"/>
  <c r="H6" i="2"/>
  <c r="H33" i="2"/>
  <c r="H61" i="2"/>
  <c r="H77" i="2"/>
  <c r="H49" i="2"/>
  <c r="H73" i="2"/>
  <c r="H25" i="2"/>
  <c r="H19" i="2"/>
  <c r="H5" i="2"/>
  <c r="H43" i="2"/>
  <c r="H41" i="2"/>
  <c r="H35" i="2"/>
  <c r="H8" i="2"/>
  <c r="H66" i="2"/>
  <c r="H10" i="2"/>
  <c r="H72" i="2"/>
  <c r="H56" i="2"/>
  <c r="H48" i="2"/>
  <c r="H40" i="2"/>
  <c r="H32" i="2"/>
  <c r="H24" i="2"/>
  <c r="H16" i="2"/>
  <c r="H50" i="2"/>
  <c r="H12" i="2"/>
  <c r="H42" i="2"/>
  <c r="H20" i="2"/>
  <c r="H7" i="2"/>
  <c r="H74" i="2"/>
  <c r="H18" i="2"/>
  <c r="H76" i="2"/>
  <c r="H68" i="2"/>
  <c r="H60" i="2"/>
  <c r="H52" i="2"/>
  <c r="H44" i="2"/>
  <c r="H36" i="2"/>
  <c r="H28" i="2"/>
  <c r="H4" i="2"/>
  <c r="H34" i="2"/>
  <c r="H71" i="2"/>
  <c r="H63" i="2"/>
  <c r="H55" i="2"/>
  <c r="H47" i="2"/>
  <c r="H39" i="2"/>
  <c r="H31" i="2"/>
  <c r="H23" i="2"/>
  <c r="H15" i="2"/>
  <c r="H58" i="2"/>
  <c r="H26" i="2"/>
  <c r="H69" i="2"/>
  <c r="H78" i="2"/>
  <c r="H54" i="2"/>
  <c r="H29" i="2"/>
  <c r="H27" i="2"/>
  <c r="H21" i="2"/>
  <c r="H13" i="2"/>
  <c r="M29" i="1"/>
  <c r="I4" i="2" l="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alcChain>
</file>

<file path=xl/sharedStrings.xml><?xml version="1.0" encoding="utf-8"?>
<sst xmlns="http://schemas.openxmlformats.org/spreadsheetml/2006/main" count="533" uniqueCount="193">
  <si>
    <t>Ex Ante Gross</t>
  </si>
  <si>
    <t>Realization Rate</t>
  </si>
  <si>
    <t>Verified Gross</t>
  </si>
  <si>
    <t>Deemed / Used</t>
  </si>
  <si>
    <t>Verified Net</t>
  </si>
  <si>
    <t>Participation</t>
  </si>
  <si>
    <t>GHG Savings</t>
  </si>
  <si>
    <t>Water Savings</t>
  </si>
  <si>
    <t>Verified Gross Weighted Average Measure Life</t>
  </si>
  <si>
    <t>Lifetime Savings</t>
  </si>
  <si>
    <t>Net-to-Gross Ratio</t>
  </si>
  <si>
    <t># Units</t>
  </si>
  <si>
    <t>Units Definition</t>
  </si>
  <si>
    <t>Annual Verified Net CO2 Savings</t>
  </si>
  <si>
    <t>Lifetime Verified Net CO2 Savings</t>
  </si>
  <si>
    <t>Annual Verified Net Water Savings</t>
  </si>
  <si>
    <t>Lifetime Verified Net Water Savings</t>
  </si>
  <si>
    <t>Years</t>
  </si>
  <si>
    <t>Therms</t>
  </si>
  <si>
    <t>%</t>
  </si>
  <si>
    <t>$/Therms</t>
  </si>
  <si>
    <t>$</t>
  </si>
  <si>
    <t>metric tons CO2</t>
  </si>
  <si>
    <t>Gallons</t>
  </si>
  <si>
    <t>(a)</t>
  </si>
  <si>
    <t>(b)</t>
  </si>
  <si>
    <t>(c=d/b)</t>
  </si>
  <si>
    <t>(d)</t>
  </si>
  <si>
    <t>(e)</t>
  </si>
  <si>
    <t>(f=g/d)</t>
  </si>
  <si>
    <t>(g)</t>
  </si>
  <si>
    <t>(h)</t>
  </si>
  <si>
    <t>(k)</t>
  </si>
  <si>
    <t>(l)</t>
  </si>
  <si>
    <t>(m)</t>
  </si>
  <si>
    <t>(n)</t>
  </si>
  <si>
    <t>Home Energy Jumpstart</t>
  </si>
  <si>
    <t>Projects</t>
  </si>
  <si>
    <t>Residential Total</t>
  </si>
  <si>
    <t>C&amp;I and PS Joint New Construction</t>
  </si>
  <si>
    <t>Income Eligible Total</t>
  </si>
  <si>
    <t>Sector</t>
  </si>
  <si>
    <t>Measure Name (Standardized)</t>
  </si>
  <si>
    <t>Verified Gross Therms</t>
  </si>
  <si>
    <t>Verified Gross Lifetime Savings</t>
  </si>
  <si>
    <t>Measure
Life (Years)</t>
  </si>
  <si>
    <t>Rank</t>
  </si>
  <si>
    <t>Share of Portfolio Gross</t>
  </si>
  <si>
    <t>Cumulative Gross</t>
  </si>
  <si>
    <t>Custom</t>
  </si>
  <si>
    <t>Residential</t>
  </si>
  <si>
    <t>Steam Trap Replacement or Repair</t>
  </si>
  <si>
    <t>Gas High Efficiency Furnace</t>
  </si>
  <si>
    <t>Space Heating Boiler Tune-up</t>
  </si>
  <si>
    <t>Advanced Thermostats</t>
  </si>
  <si>
    <t>Pipe Insulation</t>
  </si>
  <si>
    <t>Low Flow Showerheads</t>
  </si>
  <si>
    <t>Programmable Thermostats</t>
  </si>
  <si>
    <t>Low Flow Faucet Aerators</t>
  </si>
  <si>
    <t>Process Boiler Tune-up</t>
  </si>
  <si>
    <t>Shower Timer</t>
  </si>
  <si>
    <t>Ceiling/Attic Insulation</t>
  </si>
  <si>
    <t>Gas High Efficiency Boiler</t>
  </si>
  <si>
    <t>Gas Water Heater</t>
  </si>
  <si>
    <t>Duct Insulation and Sealing</t>
  </si>
  <si>
    <t>Wall Insulation</t>
  </si>
  <si>
    <t>Basement Sidewall Insulation</t>
  </si>
  <si>
    <t>Portfolio</t>
  </si>
  <si>
    <t>Program</t>
  </si>
  <si>
    <t>Benefits</t>
  </si>
  <si>
    <t>Costs</t>
  </si>
  <si>
    <t>IL Total Resource Cost (TRC) Test</t>
  </si>
  <si>
    <t>Avoided Gas Savings</t>
  </si>
  <si>
    <t>Other Benefits</t>
  </si>
  <si>
    <t>Non-Incentive Costs</t>
  </si>
  <si>
    <t>Incentive Costs</t>
  </si>
  <si>
    <t>Incremental Costs (Net)</t>
  </si>
  <si>
    <t>IL TRC Benefits</t>
  </si>
  <si>
    <t>IL TRC Costs</t>
  </si>
  <si>
    <t>IL TRC Test Net Benefits</t>
  </si>
  <si>
    <t>IL TRC Test</t>
  </si>
  <si>
    <t>(c)</t>
  </si>
  <si>
    <t>(f)</t>
  </si>
  <si>
    <t>(g) =</t>
  </si>
  <si>
    <t>(h) =</t>
  </si>
  <si>
    <t>(i) =</t>
  </si>
  <si>
    <t>(k) =</t>
  </si>
  <si>
    <t>(b+c)</t>
  </si>
  <si>
    <t>(d+f)</t>
  </si>
  <si>
    <t>(g-h)</t>
  </si>
  <si>
    <t>(g/h)</t>
  </si>
  <si>
    <t>Residential Subtotal</t>
  </si>
  <si>
    <t>Total C&amp;I and Public Sector</t>
  </si>
  <si>
    <t>EEPS Portfolio</t>
  </si>
  <si>
    <t>EEPS Portfolio Without Income Eligible</t>
  </si>
  <si>
    <t>Program Administrator Cost Test (PACT)</t>
  </si>
  <si>
    <t>PACT Benefits</t>
  </si>
  <si>
    <t>PACT Costs</t>
  </si>
  <si>
    <t>PACT Test Net Benefits</t>
  </si>
  <si>
    <t>PACT Test</t>
  </si>
  <si>
    <t>(d+e)</t>
  </si>
  <si>
    <t>Non-Incentives</t>
  </si>
  <si>
    <t>Incentives</t>
  </si>
  <si>
    <t>Gross IMC</t>
  </si>
  <si>
    <t>Net IMC</t>
  </si>
  <si>
    <t>Elementary Education Kits (EEE)</t>
  </si>
  <si>
    <t>Measure</t>
  </si>
  <si>
    <t>Home Energy Rebates - HVAC, Smart Thermostats, Weatherization</t>
  </si>
  <si>
    <t>Multi-Family - DI, Prescriptive, Custom, PTA</t>
  </si>
  <si>
    <t>C/I Gas Optimization</t>
  </si>
  <si>
    <t>C&amp;I and PS Retro-Commissioning</t>
  </si>
  <si>
    <t xml:space="preserve">Strategic Energy Management </t>
  </si>
  <si>
    <t>Community Joint Kits</t>
  </si>
  <si>
    <t>Kits</t>
  </si>
  <si>
    <t>Single Family - IHWAP, Retrofits, HEA</t>
  </si>
  <si>
    <t>Business</t>
  </si>
  <si>
    <t>Income Eligible</t>
  </si>
  <si>
    <t>Combination Oven</t>
  </si>
  <si>
    <t>Incremental Costs (Net)*</t>
  </si>
  <si>
    <t>Total Business Sector</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</si>
  <si>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</si>
  <si>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Only Measure NEI Benefits</t>
  </si>
  <si>
    <t>All Other Benefits</t>
  </si>
  <si>
    <t>Incremental Costs</t>
  </si>
  <si>
    <t>PGL 2022 High Impact Measure Summary</t>
  </si>
  <si>
    <t>Pasta Cooker</t>
  </si>
  <si>
    <t>NEBs (AQB)</t>
  </si>
  <si>
    <t>Avoided Water Savings</t>
  </si>
  <si>
    <t>Avoided Env. Adder Costs</t>
  </si>
  <si>
    <t>Avoided Electric Savings</t>
  </si>
  <si>
    <t>Other Benefits (NEBs, Water, Env., Elec)</t>
  </si>
  <si>
    <t>Without NEI Benefits (excl. Env. &amp; AQB)</t>
  </si>
  <si>
    <t>2023 Verified Savings Summary</t>
  </si>
  <si>
    <t>Program Costs</t>
  </si>
  <si>
    <t>Other Energy Benefits</t>
  </si>
  <si>
    <t>Annual Savings</t>
  </si>
  <si>
    <t>Annual Savings (Verified Gross / Ex Ante Gross)</t>
  </si>
  <si>
    <t>Cost per Annual Savings</t>
  </si>
  <si>
    <t>Cost per Lifetime Savings</t>
  </si>
  <si>
    <t>Energy Savings</t>
  </si>
  <si>
    <t>Demand Reductions</t>
  </si>
  <si>
    <t>kWh</t>
  </si>
  <si>
    <t>kW</t>
  </si>
  <si>
    <t>(i=(k+l)/g)</t>
  </si>
  <si>
    <t>(j=(k+l)/h)</t>
  </si>
  <si>
    <t>(o=e/d)</t>
  </si>
  <si>
    <t>Project</t>
  </si>
  <si>
    <t>C/I &amp; PS Custom</t>
  </si>
  <si>
    <t>C/I &amp; PS Prescriptive</t>
  </si>
  <si>
    <t>Small Business</t>
  </si>
  <si>
    <t>-</t>
  </si>
  <si>
    <t>IE Elementary Education Kits (EEE)</t>
  </si>
  <si>
    <t>Multi-Family - IHWAP, Retrofits, PTA</t>
  </si>
  <si>
    <t>Public Housing Authority (PHES)</t>
  </si>
  <si>
    <t/>
  </si>
  <si>
    <t>Market Transformation</t>
  </si>
  <si>
    <t>Portfolio Total</t>
  </si>
  <si>
    <t>Air Sealing</t>
  </si>
  <si>
    <t>DHW Controller</t>
  </si>
  <si>
    <t>Linkageless Controls</t>
  </si>
  <si>
    <t>Boiler Chemical Descaling</t>
  </si>
  <si>
    <t>Low Flow Aerators</t>
  </si>
  <si>
    <t>HVAC Control System &amp; Maintenance</t>
  </si>
  <si>
    <t>ENERGY STAR Fryer</t>
  </si>
  <si>
    <t>Ozone Laundry</t>
  </si>
  <si>
    <t>AC Cover and Gap Sealer</t>
  </si>
  <si>
    <t>Duct Sealing</t>
  </si>
  <si>
    <t>Domestic Hot Water Pipe Insulation</t>
  </si>
  <si>
    <t>Boiler Lockout/Reset Controls</t>
  </si>
  <si>
    <t>Reprogrammable Thermostat</t>
  </si>
  <si>
    <t>Tankless Water Heater</t>
  </si>
  <si>
    <t>Water Heater Temperature Setback</t>
  </si>
  <si>
    <t>Air Handler Filter Replacement</t>
  </si>
  <si>
    <t>Residential Furnace Tune-Up</t>
  </si>
  <si>
    <t>Automatic Conveyor Broiler</t>
  </si>
  <si>
    <t>Double Rack Oven</t>
  </si>
  <si>
    <t>Commercial Steam Cooker</t>
  </si>
  <si>
    <t>Convection Oven</t>
  </si>
  <si>
    <t>Thermostatic Radiator Valve</t>
  </si>
  <si>
    <t>Dishwasher</t>
  </si>
  <si>
    <t>Floor Insulation</t>
  </si>
  <si>
    <t>Dock Door Seals and Shelter</t>
  </si>
  <si>
    <t>EEPS Portfolio Costs</t>
  </si>
  <si>
    <t>Total Resource Cost Test (TRC) Results for PGL, 2023 Programs, Societal Discount Rate, Plan 4 Avoided Costs</t>
  </si>
  <si>
    <t>Program Administrator Cost Test (PACT) Results for PGL, 2023 Programs, WACC Discount Rate, Plan 4 Avoided Costs</t>
  </si>
  <si>
    <t xml:space="preserve">ALL OTHER BENEFITS DETAILS </t>
  </si>
  <si>
    <t>Verified Net Savings (Therms)</t>
  </si>
  <si>
    <t>TRC Test (w/ NEI)</t>
  </si>
  <si>
    <t>TRC Test (w/o NEI)</t>
  </si>
  <si>
    <t>PACT Test (w/ NEI)</t>
  </si>
  <si>
    <t>PACT Test (w/o NEI)</t>
  </si>
  <si>
    <t>Business and Public Sector Total</t>
  </si>
  <si>
    <t>Portfolio Total, without Income Qualified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</si>
</sst>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quot;$&quot;#,##0"/>
    <numFmt numFmtId="168" formatCode="0.0%"/>
    <numFmt numFmtId="169" formatCode="&quot;$&quot;#,##0.00"/>
    <numFmt numFmtId="170" formatCode="#,##0.0_);\(#,##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Arial"/>
      <family val="2"/>
    </font>
    <font>
      <b/>
      <sz val="10"/>
      <color theme="1"/>
      <name val="Arial"/>
      <family val="2"/>
    </font>
    <font>
      <b/>
      <sz val="10"/>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sz val="8"/>
      <color theme="1"/>
      <name val="Arial"/>
      <family val="2"/>
    </font>
    <font>
      <sz val="11"/>
      <color rgb="FFFF0000"/>
      <name val="Calibri"/>
      <family val="2"/>
      <scheme val="minor"/>
    </font>
    <font>
      <sz val="11"/>
      <color rgb="FF000000"/>
      <name val="Calibri"/>
      <family val="2"/>
      <scheme val="minor"/>
    </font>
    <font>
      <sz val="10"/>
      <color rgb="FF000000"/>
      <name val="Arial"/>
      <family val="2"/>
    </font>
    <font>
      <b/>
      <sz val="9"/>
      <color theme="1"/>
      <name val="Arial"/>
      <family val="2"/>
    </font>
    <font>
      <sz val="9"/>
      <color theme="1"/>
      <name val="Arial"/>
      <family val="2"/>
    </font>
    <font>
      <sz val="11"/>
      <name val="Calibri"/>
      <family val="2"/>
      <scheme val="minor"/>
    </font>
    <font>
      <b/>
      <sz val="14"/>
      <color theme="1"/>
      <name val="Aptos"/>
      <family val="2"/>
    </font>
    <font>
      <sz val="11"/>
      <color theme="1"/>
      <name val="Aptos"/>
      <family val="2"/>
    </font>
    <font>
      <b/>
      <sz val="11"/>
      <color theme="1"/>
      <name val="Aptos"/>
      <family val="2"/>
    </font>
    <font>
      <sz val="10.5"/>
      <color theme="1"/>
      <name val="Aptos"/>
      <family val="2"/>
    </font>
    <font>
      <sz val="11"/>
      <name val="Aptos"/>
      <family val="2"/>
    </font>
    <font>
      <sz val="11"/>
      <color rgb="FF000000"/>
      <name val="Aptos"/>
      <family val="2"/>
    </font>
    <font>
      <b/>
      <sz val="11"/>
      <name val="Aptos"/>
      <family val="2"/>
    </font>
    <font>
      <sz val="10"/>
      <color theme="1"/>
      <name val="Times New Roman"/>
      <family val="1"/>
    </font>
    <font>
      <b/>
      <sz val="10"/>
      <color rgb="FFFFFFFF"/>
      <name val="Arial Narrow"/>
      <family val="2"/>
    </font>
    <font>
      <sz val="10"/>
      <color rgb="FF000000"/>
      <name val="Arial Narrow"/>
      <family val="2"/>
    </font>
    <font>
      <b/>
      <sz val="10"/>
      <color rgb="FF000000"/>
      <name val="Arial Narrow"/>
      <family val="2"/>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4964"/>
        <bgColor indexed="64"/>
      </patternFill>
    </fill>
    <fill>
      <patternFill patternType="solid">
        <fgColor rgb="FFFFFFFF"/>
        <bgColor indexed="64"/>
      </patternFill>
    </fill>
    <fill>
      <patternFill patternType="solid">
        <fgColor rgb="FFE7E6E6"/>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auto="1"/>
      </left>
      <right/>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medium">
        <color indexed="64"/>
      </bottom>
      <diagonal/>
    </border>
    <border>
      <left/>
      <right/>
      <top/>
      <bottom style="thick">
        <color rgb="FF95D600"/>
      </bottom>
      <diagonal/>
    </border>
    <border>
      <left/>
      <right/>
      <top/>
      <bottom style="medium">
        <color rgb="FFB3EFFD"/>
      </bottom>
      <diagonal/>
    </border>
    <border>
      <left/>
      <right/>
      <top/>
      <bottom style="medium">
        <color rgb="FF0364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186">
    <xf numFmtId="0" fontId="0" fillId="0" borderId="0" xfId="0"/>
    <xf numFmtId="0" fontId="6" fillId="5" borderId="3" xfId="0" applyFont="1" applyFill="1" applyBorder="1" applyAlignment="1">
      <alignment horizontal="left" vertical="center" wrapText="1" readingOrder="1"/>
    </xf>
    <xf numFmtId="164" fontId="6" fillId="5" borderId="3" xfId="1" applyNumberFormat="1" applyFont="1" applyFill="1" applyBorder="1" applyAlignment="1">
      <alignment horizontal="right" vertical="center" wrapText="1" readingOrder="1"/>
    </xf>
    <xf numFmtId="0" fontId="2" fillId="0" borderId="3" xfId="0" applyFont="1" applyBorder="1" applyAlignment="1">
      <alignment horizontal="right" wrapText="1"/>
    </xf>
    <xf numFmtId="0" fontId="0" fillId="0" borderId="3" xfId="0" applyBorder="1"/>
    <xf numFmtId="164" fontId="0" fillId="0" borderId="3" xfId="1" applyNumberFormat="1" applyFont="1" applyFill="1" applyBorder="1"/>
    <xf numFmtId="166" fontId="0" fillId="0" borderId="3" xfId="1" applyNumberFormat="1" applyFont="1" applyFill="1" applyBorder="1"/>
    <xf numFmtId="9" fontId="0" fillId="0" borderId="3" xfId="3" applyFont="1" applyBorder="1"/>
    <xf numFmtId="9" fontId="0" fillId="0" borderId="3" xfId="0" applyNumberFormat="1" applyBorder="1"/>
    <xf numFmtId="166" fontId="0" fillId="0" borderId="3" xfId="1" applyNumberFormat="1" applyFont="1" applyBorder="1"/>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0" fillId="5" borderId="0" xfId="0" quotePrefix="1" applyFont="1" applyFill="1" applyAlignment="1">
      <alignment horizontal="center" vertical="center" wrapText="1"/>
    </xf>
    <xf numFmtId="0" fontId="10" fillId="5" borderId="16" xfId="0" quotePrefix="1" applyFont="1" applyFill="1" applyBorder="1" applyAlignment="1">
      <alignment horizontal="center" vertical="center" wrapText="1"/>
    </xf>
    <xf numFmtId="0" fontId="11" fillId="0" borderId="3" xfId="0" applyFont="1" applyBorder="1" applyAlignment="1">
      <alignment vertical="center"/>
    </xf>
    <xf numFmtId="167" fontId="11" fillId="6" borderId="3" xfId="0" applyNumberFormat="1" applyFont="1" applyFill="1" applyBorder="1" applyAlignment="1">
      <alignment vertical="center"/>
    </xf>
    <xf numFmtId="0" fontId="10" fillId="5" borderId="1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4" fillId="0" borderId="0" xfId="0" applyFont="1"/>
    <xf numFmtId="0" fontId="8" fillId="0" borderId="3" xfId="4" applyFont="1" applyBorder="1" applyAlignment="1">
      <alignment horizontal="left"/>
    </xf>
    <xf numFmtId="0" fontId="8" fillId="0" borderId="0" xfId="0" applyFont="1" applyAlignment="1">
      <alignment horizontal="center" vertical="center" wrapText="1"/>
    </xf>
    <xf numFmtId="0" fontId="8"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0" xfId="0" quotePrefix="1" applyFont="1" applyFill="1" applyAlignment="1">
      <alignment horizontal="center" vertical="center" wrapText="1"/>
    </xf>
    <xf numFmtId="0" fontId="8" fillId="5" borderId="16" xfId="0" quotePrefix="1" applyFont="1" applyFill="1" applyBorder="1" applyAlignment="1">
      <alignment horizontal="center" vertical="center" wrapText="1"/>
    </xf>
    <xf numFmtId="167" fontId="16" fillId="0" borderId="3" xfId="2" quotePrefix="1" applyNumberFormat="1" applyFont="1" applyFill="1" applyBorder="1" applyAlignment="1">
      <alignment vertical="center"/>
    </xf>
    <xf numFmtId="167" fontId="0" fillId="0" borderId="0" xfId="0" applyNumberFormat="1"/>
    <xf numFmtId="0" fontId="16" fillId="6" borderId="3" xfId="0" applyFont="1" applyFill="1" applyBorder="1" applyAlignment="1">
      <alignment vertical="center"/>
    </xf>
    <xf numFmtId="167" fontId="16" fillId="6" borderId="3" xfId="2" applyNumberFormat="1" applyFont="1" applyFill="1" applyBorder="1" applyAlignment="1">
      <alignment vertical="center"/>
    </xf>
    <xf numFmtId="165" fontId="0" fillId="0" borderId="0" xfId="0" applyNumberFormat="1"/>
    <xf numFmtId="0" fontId="2" fillId="0" borderId="0" xfId="0" applyFont="1"/>
    <xf numFmtId="167" fontId="11" fillId="9" borderId="3" xfId="0" applyNumberFormat="1" applyFont="1" applyFill="1" applyBorder="1" applyAlignment="1">
      <alignment vertical="center"/>
    </xf>
    <xf numFmtId="0" fontId="14" fillId="0" borderId="3" xfId="4" applyFont="1" applyBorder="1" applyAlignment="1">
      <alignment horizontal="left" vertical="center" wrapText="1"/>
    </xf>
    <xf numFmtId="9" fontId="0" fillId="0" borderId="0" xfId="3" applyFont="1" applyBorder="1"/>
    <xf numFmtId="164" fontId="17" fillId="0" borderId="3" xfId="0" applyNumberFormat="1" applyFont="1" applyBorder="1"/>
    <xf numFmtId="0" fontId="17" fillId="0" borderId="0" xfId="0" applyFont="1"/>
    <xf numFmtId="164" fontId="12" fillId="0" borderId="3" xfId="0" applyNumberFormat="1" applyFont="1" applyBorder="1"/>
    <xf numFmtId="166" fontId="12" fillId="0" borderId="3" xfId="0" applyNumberFormat="1" applyFont="1" applyBorder="1"/>
    <xf numFmtId="9" fontId="0" fillId="0" borderId="0" xfId="3" applyFont="1"/>
    <xf numFmtId="9" fontId="0" fillId="11" borderId="0" xfId="3" applyFont="1" applyFill="1"/>
    <xf numFmtId="168" fontId="0" fillId="11" borderId="0" xfId="3" applyNumberFormat="1" applyFont="1" applyFill="1"/>
    <xf numFmtId="9" fontId="0" fillId="0" borderId="0" xfId="0" applyNumberFormat="1"/>
    <xf numFmtId="0" fontId="7" fillId="6" borderId="9"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5" fillId="6" borderId="3" xfId="0" applyFont="1" applyFill="1" applyBorder="1" applyAlignment="1">
      <alignment vertical="center"/>
    </xf>
    <xf numFmtId="167" fontId="15" fillId="6" borderId="3" xfId="0" applyNumberFormat="1" applyFont="1" applyFill="1" applyBorder="1" applyAlignment="1">
      <alignment vertical="center"/>
    </xf>
    <xf numFmtId="0" fontId="19" fillId="0" borderId="0" xfId="0" applyFont="1"/>
    <xf numFmtId="0" fontId="19" fillId="0" borderId="17" xfId="0" applyFont="1" applyBorder="1"/>
    <xf numFmtId="0" fontId="20" fillId="2" borderId="17" xfId="0" applyFont="1" applyFill="1" applyBorder="1" applyAlignment="1">
      <alignment horizontal="center" vertical="center"/>
    </xf>
    <xf numFmtId="0" fontId="20" fillId="2" borderId="17" xfId="0" applyFont="1" applyFill="1" applyBorder="1" applyAlignment="1">
      <alignment horizontal="center" vertical="center" wrapText="1"/>
    </xf>
    <xf numFmtId="0" fontId="20" fillId="2" borderId="17" xfId="0" applyFont="1" applyFill="1" applyBorder="1" applyAlignment="1">
      <alignment vertical="center"/>
    </xf>
    <xf numFmtId="166" fontId="20" fillId="2" borderId="17" xfId="0" applyNumberFormat="1" applyFont="1" applyFill="1" applyBorder="1" applyAlignment="1">
      <alignment horizontal="center" vertical="center" wrapText="1"/>
    </xf>
    <xf numFmtId="0" fontId="20" fillId="2" borderId="18" xfId="0" applyFont="1" applyFill="1" applyBorder="1" applyAlignment="1">
      <alignment vertical="center"/>
    </xf>
    <xf numFmtId="0" fontId="19" fillId="0" borderId="17" xfId="0" applyFont="1" applyBorder="1" applyAlignment="1">
      <alignment horizontal="center" vertical="center" wrapText="1"/>
    </xf>
    <xf numFmtId="166" fontId="19"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19" fillId="0" borderId="17" xfId="0" applyFont="1" applyBorder="1" applyAlignment="1">
      <alignment vertical="center" wrapText="1"/>
    </xf>
    <xf numFmtId="166" fontId="19" fillId="0" borderId="17" xfId="0" applyNumberFormat="1" applyFont="1" applyBorder="1" applyAlignment="1">
      <alignment vertical="center"/>
    </xf>
    <xf numFmtId="0" fontId="20" fillId="3" borderId="17" xfId="0" applyFont="1" applyFill="1" applyBorder="1" applyAlignment="1">
      <alignment horizontal="center"/>
    </xf>
    <xf numFmtId="0" fontId="20" fillId="3" borderId="17" xfId="0" applyFont="1" applyFill="1" applyBorder="1"/>
    <xf numFmtId="0" fontId="19" fillId="0" borderId="17" xfId="0" applyFont="1" applyBorder="1" applyAlignment="1">
      <alignment vertical="center"/>
    </xf>
    <xf numFmtId="3" fontId="19" fillId="7" borderId="17" xfId="1" applyNumberFormat="1" applyFont="1" applyFill="1" applyBorder="1" applyAlignment="1">
      <alignment horizontal="center" vertical="center"/>
    </xf>
    <xf numFmtId="9" fontId="19" fillId="0" borderId="17" xfId="3" applyFont="1" applyFill="1" applyBorder="1" applyAlignment="1">
      <alignment horizontal="center" vertical="center"/>
    </xf>
    <xf numFmtId="9" fontId="22" fillId="0" borderId="17" xfId="3" applyFont="1" applyBorder="1" applyAlignment="1">
      <alignment horizontal="center" vertical="center"/>
    </xf>
    <xf numFmtId="169" fontId="19" fillId="0" borderId="17" xfId="2" applyNumberFormat="1" applyFont="1" applyBorder="1" applyAlignment="1">
      <alignment horizontal="center" vertical="center"/>
    </xf>
    <xf numFmtId="167" fontId="19" fillId="12" borderId="17" xfId="2"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3" fontId="19" fillId="7" borderId="17" xfId="1" applyNumberFormat="1" applyFont="1" applyFill="1" applyBorder="1" applyAlignment="1">
      <alignment vertical="center"/>
    </xf>
    <xf numFmtId="43" fontId="19" fillId="7" borderId="17" xfId="1" applyFont="1" applyFill="1" applyBorder="1" applyAlignment="1">
      <alignment vertical="center"/>
    </xf>
    <xf numFmtId="170" fontId="19" fillId="0" borderId="17" xfId="1" applyNumberFormat="1" applyFont="1" applyFill="1" applyBorder="1" applyAlignment="1">
      <alignment horizontal="center" vertical="center"/>
    </xf>
    <xf numFmtId="3" fontId="19" fillId="0" borderId="17" xfId="1" applyNumberFormat="1" applyFont="1" applyFill="1" applyBorder="1" applyAlignment="1">
      <alignment horizontal="center" vertical="center"/>
    </xf>
    <xf numFmtId="167" fontId="19" fillId="13" borderId="17" xfId="2" applyNumberFormat="1" applyFont="1" applyFill="1" applyBorder="1" applyAlignment="1">
      <alignment horizontal="center"/>
    </xf>
    <xf numFmtId="0" fontId="23" fillId="0" borderId="17" xfId="4" applyFont="1" applyBorder="1"/>
    <xf numFmtId="167" fontId="19" fillId="14" borderId="17" xfId="2" applyNumberFormat="1" applyFont="1" applyFill="1" applyBorder="1" applyAlignment="1">
      <alignment horizontal="center" vertical="center"/>
    </xf>
    <xf numFmtId="167" fontId="19" fillId="8" borderId="17" xfId="2" applyNumberFormat="1" applyFont="1" applyFill="1" applyBorder="1" applyAlignment="1">
      <alignment horizontal="center" vertical="center"/>
    </xf>
    <xf numFmtId="0" fontId="19" fillId="4" borderId="17" xfId="0" applyFont="1" applyFill="1" applyBorder="1" applyAlignment="1">
      <alignment vertical="center"/>
    </xf>
    <xf numFmtId="3" fontId="19" fillId="4" borderId="17" xfId="0" applyNumberFormat="1" applyFont="1" applyFill="1" applyBorder="1" applyAlignment="1">
      <alignment horizontal="center" vertical="center"/>
    </xf>
    <xf numFmtId="0" fontId="19" fillId="4" borderId="17" xfId="0" applyFont="1" applyFill="1" applyBorder="1" applyAlignment="1">
      <alignment horizontal="center" vertical="center"/>
    </xf>
    <xf numFmtId="169" fontId="19" fillId="4" borderId="17" xfId="0" applyNumberFormat="1" applyFont="1" applyFill="1" applyBorder="1" applyAlignment="1">
      <alignment horizontal="center" vertical="center"/>
    </xf>
    <xf numFmtId="167" fontId="19" fillId="4" borderId="17" xfId="0" applyNumberFormat="1" applyFont="1" applyFill="1" applyBorder="1" applyAlignment="1">
      <alignment horizontal="center" vertical="center"/>
    </xf>
    <xf numFmtId="3" fontId="19" fillId="4" borderId="17" xfId="0" applyNumberFormat="1" applyFont="1" applyFill="1" applyBorder="1" applyAlignment="1">
      <alignment vertical="center"/>
    </xf>
    <xf numFmtId="170" fontId="19" fillId="4" borderId="17" xfId="0" applyNumberFormat="1" applyFont="1" applyFill="1" applyBorder="1" applyAlignment="1">
      <alignment horizontal="center" vertical="center"/>
    </xf>
    <xf numFmtId="3" fontId="19" fillId="4" borderId="17" xfId="1" applyNumberFormat="1" applyFont="1" applyFill="1" applyBorder="1" applyAlignment="1">
      <alignment horizontal="center" vertical="center"/>
    </xf>
    <xf numFmtId="167" fontId="19" fillId="4" borderId="17" xfId="1" applyNumberFormat="1" applyFont="1" applyFill="1" applyBorder="1" applyAlignment="1">
      <alignment horizontal="center" vertical="center"/>
    </xf>
    <xf numFmtId="0" fontId="20" fillId="3" borderId="17" xfId="0" applyFont="1" applyFill="1" applyBorder="1" applyAlignment="1">
      <alignment horizontal="right" vertical="center" wrapText="1"/>
    </xf>
    <xf numFmtId="3" fontId="20" fillId="3" borderId="17" xfId="0" applyNumberFormat="1" applyFont="1" applyFill="1" applyBorder="1" applyAlignment="1">
      <alignment horizontal="center" vertical="center"/>
    </xf>
    <xf numFmtId="9" fontId="20" fillId="3" borderId="17" xfId="3" applyFont="1" applyFill="1" applyBorder="1" applyAlignment="1">
      <alignment horizontal="center" vertical="center"/>
    </xf>
    <xf numFmtId="169" fontId="20" fillId="3" borderId="17" xfId="2" applyNumberFormat="1" applyFont="1" applyFill="1" applyBorder="1" applyAlignment="1">
      <alignment horizontal="center" vertical="center"/>
    </xf>
    <xf numFmtId="167" fontId="20" fillId="3" borderId="17" xfId="2" applyNumberFormat="1" applyFont="1" applyFill="1" applyBorder="1" applyAlignment="1">
      <alignment horizontal="center" vertical="center"/>
    </xf>
    <xf numFmtId="4" fontId="20" fillId="3" borderId="17" xfId="0" applyNumberFormat="1" applyFont="1" applyFill="1" applyBorder="1" applyAlignment="1">
      <alignment horizontal="center" vertical="center"/>
    </xf>
    <xf numFmtId="3" fontId="20" fillId="3" borderId="17" xfId="0" applyNumberFormat="1" applyFont="1" applyFill="1" applyBorder="1" applyAlignment="1">
      <alignment vertical="center"/>
    </xf>
    <xf numFmtId="43" fontId="20" fillId="3" borderId="17" xfId="1" applyFont="1" applyFill="1" applyBorder="1" applyAlignment="1">
      <alignment vertical="center"/>
    </xf>
    <xf numFmtId="170" fontId="20" fillId="3" borderId="17" xfId="1" applyNumberFormat="1" applyFont="1" applyFill="1" applyBorder="1" applyAlignment="1">
      <alignment horizontal="center" vertical="center"/>
    </xf>
    <xf numFmtId="167" fontId="20" fillId="3" borderId="17" xfId="0" applyNumberFormat="1" applyFont="1" applyFill="1" applyBorder="1" applyAlignment="1">
      <alignment horizontal="center" vertical="center"/>
    </xf>
    <xf numFmtId="167" fontId="20" fillId="15" borderId="17" xfId="0" applyNumberFormat="1" applyFont="1" applyFill="1" applyBorder="1" applyAlignment="1">
      <alignment horizontal="center" vertical="center"/>
    </xf>
    <xf numFmtId="3" fontId="24" fillId="3" borderId="17" xfId="1" applyNumberFormat="1" applyFont="1" applyFill="1" applyBorder="1" applyAlignment="1">
      <alignment horizontal="center" vertical="center"/>
    </xf>
    <xf numFmtId="167" fontId="24" fillId="3" borderId="17" xfId="1" applyNumberFormat="1" applyFont="1" applyFill="1" applyBorder="1" applyAlignment="1">
      <alignment horizontal="center" vertical="center"/>
    </xf>
    <xf numFmtId="3" fontId="20" fillId="3" borderId="17" xfId="0" applyNumberFormat="1" applyFont="1" applyFill="1" applyBorder="1" applyAlignment="1">
      <alignment horizontal="center" vertical="center" wrapText="1"/>
    </xf>
    <xf numFmtId="9" fontId="19" fillId="3" borderId="17" xfId="3" applyFont="1" applyFill="1" applyBorder="1" applyAlignment="1">
      <alignment horizontal="center" vertical="center"/>
    </xf>
    <xf numFmtId="167" fontId="19" fillId="3" borderId="17" xfId="0" applyNumberFormat="1" applyFont="1" applyFill="1" applyBorder="1" applyAlignment="1">
      <alignment horizontal="center" vertical="center"/>
    </xf>
    <xf numFmtId="4" fontId="20" fillId="3" borderId="17" xfId="0" applyNumberFormat="1" applyFont="1" applyFill="1" applyBorder="1" applyAlignment="1">
      <alignment horizontal="center" vertical="center" wrapText="1"/>
    </xf>
    <xf numFmtId="3" fontId="19" fillId="3" borderId="17" xfId="0" applyNumberFormat="1" applyFont="1" applyFill="1" applyBorder="1" applyAlignment="1">
      <alignment vertical="center"/>
    </xf>
    <xf numFmtId="0" fontId="19" fillId="3" borderId="17" xfId="0" applyFont="1" applyFill="1" applyBorder="1" applyAlignment="1">
      <alignment vertical="center"/>
    </xf>
    <xf numFmtId="170" fontId="19" fillId="3" borderId="17" xfId="1" applyNumberFormat="1" applyFont="1" applyFill="1" applyBorder="1" applyAlignment="1">
      <alignment horizontal="center" vertical="center"/>
    </xf>
    <xf numFmtId="3" fontId="19" fillId="3" borderId="17" xfId="1" applyNumberFormat="1" applyFont="1" applyFill="1" applyBorder="1" applyAlignment="1">
      <alignment horizontal="center" vertical="center"/>
    </xf>
    <xf numFmtId="167" fontId="19" fillId="3" borderId="17" xfId="1" applyNumberFormat="1" applyFont="1" applyFill="1" applyBorder="1" applyAlignment="1">
      <alignment horizontal="center" vertical="center"/>
    </xf>
    <xf numFmtId="0" fontId="20" fillId="2" borderId="17" xfId="0" applyFont="1" applyFill="1" applyBorder="1" applyAlignment="1">
      <alignment horizontal="right" vertical="center"/>
    </xf>
    <xf numFmtId="3" fontId="20" fillId="2" borderId="17" xfId="0" applyNumberFormat="1" applyFont="1" applyFill="1" applyBorder="1" applyAlignment="1">
      <alignment horizontal="center" vertical="center"/>
    </xf>
    <xf numFmtId="9" fontId="20" fillId="2" borderId="17" xfId="3" applyFont="1" applyFill="1" applyBorder="1" applyAlignment="1">
      <alignment horizontal="center" vertical="center"/>
    </xf>
    <xf numFmtId="169" fontId="20" fillId="2" borderId="17" xfId="2" applyNumberFormat="1" applyFont="1" applyFill="1" applyBorder="1" applyAlignment="1">
      <alignment horizontal="center" vertical="center"/>
    </xf>
    <xf numFmtId="167" fontId="20" fillId="15" borderId="17" xfId="2" applyNumberFormat="1" applyFont="1" applyFill="1" applyBorder="1" applyAlignment="1">
      <alignment horizontal="center" vertical="center"/>
    </xf>
    <xf numFmtId="4" fontId="20" fillId="2" borderId="17" xfId="0" applyNumberFormat="1" applyFont="1" applyFill="1" applyBorder="1" applyAlignment="1">
      <alignment horizontal="center" vertical="center"/>
    </xf>
    <xf numFmtId="3" fontId="20" fillId="2" borderId="17" xfId="0" applyNumberFormat="1" applyFont="1" applyFill="1" applyBorder="1" applyAlignment="1">
      <alignment vertical="center"/>
    </xf>
    <xf numFmtId="164" fontId="20" fillId="2" borderId="17" xfId="0" applyNumberFormat="1" applyFont="1" applyFill="1" applyBorder="1" applyAlignment="1">
      <alignment vertical="center"/>
    </xf>
    <xf numFmtId="170" fontId="20" fillId="2" borderId="17" xfId="1" applyNumberFormat="1" applyFont="1" applyFill="1" applyBorder="1" applyAlignment="1">
      <alignment horizontal="center" vertical="center"/>
    </xf>
    <xf numFmtId="167" fontId="20" fillId="2" borderId="17" xfId="0" applyNumberFormat="1" applyFont="1" applyFill="1" applyBorder="1" applyAlignment="1">
      <alignment horizontal="center" vertical="center"/>
    </xf>
    <xf numFmtId="0" fontId="23" fillId="0" borderId="3" xfId="4" applyFont="1" applyBorder="1" applyAlignment="1">
      <alignment horizontal="left" vertical="center"/>
    </xf>
    <xf numFmtId="167" fontId="19" fillId="0" borderId="3" xfId="2" applyNumberFormat="1" applyFont="1" applyFill="1" applyBorder="1" applyAlignment="1">
      <alignment horizontal="center" vertical="center"/>
    </xf>
    <xf numFmtId="167" fontId="19" fillId="0" borderId="3" xfId="2" applyNumberFormat="1" applyFont="1" applyBorder="1" applyAlignment="1">
      <alignment horizontal="center" vertical="center"/>
    </xf>
    <xf numFmtId="166" fontId="19" fillId="0" borderId="3" xfId="1" applyNumberFormat="1" applyFont="1" applyBorder="1" applyAlignment="1">
      <alignment vertical="center"/>
    </xf>
    <xf numFmtId="0" fontId="19" fillId="6" borderId="3" xfId="0" applyFont="1" applyFill="1" applyBorder="1" applyAlignment="1">
      <alignment vertical="center"/>
    </xf>
    <xf numFmtId="167" fontId="19" fillId="6" borderId="3" xfId="2" applyNumberFormat="1" applyFont="1" applyFill="1" applyBorder="1" applyAlignment="1">
      <alignment horizontal="center" vertical="center"/>
    </xf>
    <xf numFmtId="166" fontId="19" fillId="6" borderId="3" xfId="1" applyNumberFormat="1" applyFont="1" applyFill="1" applyBorder="1" applyAlignment="1">
      <alignment vertical="center"/>
    </xf>
    <xf numFmtId="0" fontId="19" fillId="9" borderId="3" xfId="0" applyFont="1" applyFill="1" applyBorder="1" applyAlignment="1">
      <alignment vertical="center"/>
    </xf>
    <xf numFmtId="167" fontId="19" fillId="9" borderId="3" xfId="0" applyNumberFormat="1" applyFont="1" applyFill="1" applyBorder="1" applyAlignment="1">
      <alignment horizontal="center" vertical="center"/>
    </xf>
    <xf numFmtId="167" fontId="19" fillId="9" borderId="3" xfId="2" applyNumberFormat="1" applyFont="1" applyFill="1" applyBorder="1" applyAlignment="1">
      <alignment horizontal="center" vertical="center"/>
    </xf>
    <xf numFmtId="166" fontId="19" fillId="9" borderId="3" xfId="1" applyNumberFormat="1" applyFont="1" applyFill="1" applyBorder="1" applyAlignment="1">
      <alignment vertical="center"/>
    </xf>
    <xf numFmtId="167" fontId="19" fillId="6" borderId="3" xfId="0" applyNumberFormat="1" applyFont="1" applyFill="1" applyBorder="1" applyAlignment="1">
      <alignment horizontal="center" vertical="center"/>
    </xf>
    <xf numFmtId="167" fontId="19" fillId="0" borderId="3" xfId="2" applyNumberFormat="1" applyFont="1" applyBorder="1" applyAlignment="1">
      <alignment vertical="center"/>
    </xf>
    <xf numFmtId="167" fontId="19" fillId="6" borderId="3" xfId="2" applyNumberFormat="1" applyFont="1" applyFill="1" applyBorder="1" applyAlignment="1">
      <alignment vertical="center"/>
    </xf>
    <xf numFmtId="0" fontId="19" fillId="0" borderId="3" xfId="0" applyFont="1" applyBorder="1" applyAlignment="1">
      <alignment vertical="center"/>
    </xf>
    <xf numFmtId="167" fontId="19" fillId="0" borderId="3" xfId="0" applyNumberFormat="1" applyFont="1" applyBorder="1" applyAlignment="1">
      <alignment vertical="center"/>
    </xf>
    <xf numFmtId="167" fontId="19" fillId="10" borderId="3" xfId="2" applyNumberFormat="1" applyFont="1" applyFill="1" applyBorder="1" applyAlignment="1">
      <alignment vertical="center"/>
    </xf>
    <xf numFmtId="167" fontId="19" fillId="0" borderId="3" xfId="2" applyNumberFormat="1" applyFont="1" applyFill="1" applyBorder="1" applyAlignment="1">
      <alignment vertical="center"/>
    </xf>
    <xf numFmtId="166" fontId="19" fillId="0" borderId="3" xfId="1" applyNumberFormat="1" applyFont="1" applyFill="1" applyBorder="1" applyAlignment="1">
      <alignment vertical="center"/>
    </xf>
    <xf numFmtId="167" fontId="19" fillId="6" borderId="3" xfId="0" applyNumberFormat="1" applyFont="1" applyFill="1" applyBorder="1" applyAlignment="1">
      <alignment vertical="center"/>
    </xf>
    <xf numFmtId="0" fontId="23" fillId="0" borderId="3" xfId="4" applyFont="1" applyBorder="1" applyAlignment="1">
      <alignment horizontal="left"/>
    </xf>
    <xf numFmtId="0" fontId="26" fillId="16" borderId="20" xfId="0" applyFont="1" applyFill="1" applyBorder="1" applyAlignment="1">
      <alignment vertical="center" wrapText="1"/>
    </xf>
    <xf numFmtId="0" fontId="26" fillId="16" borderId="20" xfId="0" applyFont="1" applyFill="1" applyBorder="1" applyAlignment="1">
      <alignment horizontal="right" vertical="center" wrapText="1"/>
    </xf>
    <xf numFmtId="0" fontId="27" fillId="17" borderId="21" xfId="0" applyFont="1" applyFill="1" applyBorder="1" applyAlignment="1">
      <alignment vertical="center" wrapText="1"/>
    </xf>
    <xf numFmtId="3" fontId="27" fillId="17" borderId="21" xfId="0" applyNumberFormat="1" applyFont="1" applyFill="1" applyBorder="1" applyAlignment="1">
      <alignment horizontal="right" vertical="center" wrapText="1"/>
    </xf>
    <xf numFmtId="0" fontId="25" fillId="18" borderId="21" xfId="0" applyFont="1" applyFill="1" applyBorder="1" applyAlignment="1">
      <alignment vertical="center" wrapText="1"/>
    </xf>
    <xf numFmtId="0" fontId="28" fillId="17" borderId="21" xfId="0" applyFont="1" applyFill="1" applyBorder="1" applyAlignment="1">
      <alignment vertical="center" wrapText="1"/>
    </xf>
    <xf numFmtId="3" fontId="28" fillId="17" borderId="21" xfId="0" applyNumberFormat="1" applyFont="1" applyFill="1" applyBorder="1" applyAlignment="1">
      <alignment horizontal="right" vertical="center" wrapText="1"/>
    </xf>
    <xf numFmtId="0" fontId="28" fillId="0" borderId="22" xfId="0" applyFont="1" applyBorder="1" applyAlignment="1">
      <alignment vertical="center" wrapText="1"/>
    </xf>
    <xf numFmtId="3" fontId="28" fillId="0" borderId="22" xfId="0" applyNumberFormat="1" applyFont="1" applyBorder="1" applyAlignment="1">
      <alignment horizontal="right" vertical="center" wrapText="1"/>
    </xf>
    <xf numFmtId="166" fontId="27" fillId="17" borderId="21" xfId="1" applyNumberFormat="1" applyFont="1" applyFill="1" applyBorder="1" applyAlignment="1">
      <alignment horizontal="right" vertical="center" wrapText="1"/>
    </xf>
    <xf numFmtId="166" fontId="25" fillId="18" borderId="21" xfId="1" applyNumberFormat="1" applyFont="1" applyFill="1" applyBorder="1" applyAlignment="1">
      <alignment vertical="center" wrapText="1"/>
    </xf>
    <xf numFmtId="166" fontId="28" fillId="17" borderId="21" xfId="1" applyNumberFormat="1" applyFont="1" applyFill="1" applyBorder="1" applyAlignment="1">
      <alignment horizontal="right" vertical="center" wrapText="1"/>
    </xf>
    <xf numFmtId="166" fontId="28" fillId="0" borderId="22" xfId="1" applyNumberFormat="1" applyFont="1" applyBorder="1" applyAlignment="1">
      <alignment horizontal="right" vertical="center" wrapText="1"/>
    </xf>
    <xf numFmtId="3" fontId="0" fillId="0" borderId="0" xfId="0" applyNumberFormat="1"/>
    <xf numFmtId="43" fontId="0" fillId="0" borderId="0" xfId="1" applyFont="1"/>
    <xf numFmtId="43" fontId="0" fillId="0" borderId="0" xfId="0" applyNumberFormat="1"/>
    <xf numFmtId="0" fontId="18" fillId="0" borderId="15" xfId="0" applyFont="1" applyBorder="1" applyAlignment="1">
      <alignment horizontal="center" vertical="center"/>
    </xf>
    <xf numFmtId="0" fontId="18" fillId="0" borderId="0" xfId="0" applyFont="1" applyAlignment="1">
      <alignment horizontal="center" vertical="center"/>
    </xf>
    <xf numFmtId="0" fontId="3" fillId="0" borderId="3" xfId="0" applyFont="1" applyBorder="1" applyAlignment="1">
      <alignment horizontal="center" vertical="center"/>
    </xf>
    <xf numFmtId="0" fontId="11" fillId="0" borderId="0" xfId="0" applyFont="1" applyAlignment="1">
      <alignment horizontal="left" vertical="top"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5" fillId="0" borderId="3" xfId="0" applyFont="1" applyBorder="1" applyAlignment="1">
      <alignment horizontal="center" vertical="center"/>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5" fillId="0" borderId="3" xfId="0" applyFont="1" applyBorder="1" applyAlignment="1">
      <alignment horizontal="center" vertical="center"/>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0" xfId="0" applyFont="1" applyFill="1" applyAlignment="1">
      <alignment horizontal="center" vertical="center" wrapText="1"/>
    </xf>
    <xf numFmtId="0" fontId="2" fillId="12" borderId="19" xfId="0" applyFont="1" applyFill="1" applyBorder="1" applyAlignment="1">
      <alignment horizontal="center"/>
    </xf>
  </cellXfs>
  <cellStyles count="5">
    <cellStyle name="Comma" xfId="1" builtinId="3"/>
    <cellStyle name="Currency" xfId="2" builtinId="4"/>
    <cellStyle name="Normal" xfId="0" builtinId="0"/>
    <cellStyle name="Normal 2" xfId="4" xr:uid="{61848156-02CA-4325-A174-B375FF0C30A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B067-ECCF-4BE8-946D-F0E5FA8A7306}">
  <dimension ref="A1:Z43"/>
  <sheetViews>
    <sheetView topLeftCell="A6" workbookViewId="0">
      <selection activeCell="B31" sqref="B31:W36"/>
    </sheetView>
  </sheetViews>
  <sheetFormatPr defaultRowHeight="15" x14ac:dyDescent="0.25"/>
  <cols>
    <col min="1" max="1" width="31.7109375" customWidth="1"/>
    <col min="2" max="2" width="18.140625" customWidth="1"/>
    <col min="3" max="3" width="18.7109375" customWidth="1"/>
    <col min="4" max="4" width="17.140625" customWidth="1"/>
    <col min="5" max="5" width="14.85546875" customWidth="1"/>
    <col min="6" max="6" width="9.140625" customWidth="1"/>
    <col min="7" max="7" width="22.42578125" customWidth="1"/>
    <col min="8" max="8" width="16.28515625" customWidth="1"/>
    <col min="9" max="9" width="13.140625" customWidth="1"/>
    <col min="10" max="12" width="14.140625" customWidth="1"/>
    <col min="13" max="13" width="19.85546875" customWidth="1"/>
    <col min="14" max="14" width="12.140625" customWidth="1"/>
    <col min="15" max="15" width="11.140625" customWidth="1"/>
    <col min="16" max="16" width="9.140625" customWidth="1"/>
    <col min="17" max="17" width="16.140625" customWidth="1"/>
    <col min="18" max="18" width="14.140625" customWidth="1"/>
    <col min="19" max="19" width="17.140625" customWidth="1"/>
    <col min="20" max="21" width="15.5703125" customWidth="1"/>
    <col min="22" max="23" width="12.140625" customWidth="1"/>
  </cols>
  <sheetData>
    <row r="1" spans="1:26" ht="18.75" x14ac:dyDescent="0.25">
      <c r="A1" s="158" t="s">
        <v>132</v>
      </c>
      <c r="B1" s="159"/>
      <c r="C1" s="159"/>
      <c r="D1" s="159"/>
      <c r="E1" s="159"/>
      <c r="F1" s="159"/>
      <c r="G1" s="159"/>
      <c r="H1" s="159"/>
      <c r="I1" s="159"/>
      <c r="J1" s="159"/>
      <c r="K1" s="159"/>
      <c r="L1" s="159"/>
      <c r="M1" s="159"/>
      <c r="N1" s="159"/>
      <c r="O1" s="159"/>
      <c r="P1" s="159"/>
      <c r="Q1" s="159"/>
      <c r="R1" s="159"/>
      <c r="S1" s="159"/>
      <c r="T1" s="159"/>
      <c r="U1" s="159"/>
      <c r="V1" s="51"/>
      <c r="W1" s="51"/>
    </row>
    <row r="2" spans="1:26" ht="55.5" customHeight="1" x14ac:dyDescent="0.25">
      <c r="A2" s="52"/>
      <c r="B2" s="53" t="s">
        <v>0</v>
      </c>
      <c r="C2" s="54" t="s">
        <v>1</v>
      </c>
      <c r="D2" s="55" t="s">
        <v>2</v>
      </c>
      <c r="E2" s="55"/>
      <c r="F2" s="54" t="s">
        <v>3</v>
      </c>
      <c r="G2" s="55" t="s">
        <v>4</v>
      </c>
      <c r="H2" s="55"/>
      <c r="I2" s="55"/>
      <c r="J2" s="55"/>
      <c r="K2" s="55" t="s">
        <v>133</v>
      </c>
      <c r="L2" s="55"/>
      <c r="M2" s="55" t="s">
        <v>134</v>
      </c>
      <c r="N2" s="55"/>
      <c r="O2" s="55" t="s">
        <v>5</v>
      </c>
      <c r="P2" s="55"/>
      <c r="Q2" s="56" t="s">
        <v>8</v>
      </c>
      <c r="R2" s="55" t="s">
        <v>6</v>
      </c>
      <c r="S2" s="55"/>
      <c r="T2" s="55" t="s">
        <v>7</v>
      </c>
      <c r="U2" s="55"/>
      <c r="V2" s="55" t="s">
        <v>123</v>
      </c>
      <c r="W2" s="57"/>
    </row>
    <row r="3" spans="1:26" ht="58.5" customHeight="1" x14ac:dyDescent="0.25">
      <c r="A3" s="52"/>
      <c r="B3" s="58" t="s">
        <v>135</v>
      </c>
      <c r="C3" s="58" t="s">
        <v>136</v>
      </c>
      <c r="D3" s="58" t="s">
        <v>135</v>
      </c>
      <c r="E3" s="58" t="s">
        <v>9</v>
      </c>
      <c r="F3" s="58" t="s">
        <v>10</v>
      </c>
      <c r="G3" s="58" t="s">
        <v>135</v>
      </c>
      <c r="H3" s="58" t="s">
        <v>9</v>
      </c>
      <c r="I3" s="58" t="s">
        <v>137</v>
      </c>
      <c r="J3" s="58" t="s">
        <v>138</v>
      </c>
      <c r="K3" s="58" t="s">
        <v>101</v>
      </c>
      <c r="L3" s="58" t="s">
        <v>102</v>
      </c>
      <c r="M3" s="58" t="s">
        <v>139</v>
      </c>
      <c r="N3" s="58" t="s">
        <v>140</v>
      </c>
      <c r="O3" s="58" t="s">
        <v>11</v>
      </c>
      <c r="P3" s="58" t="s">
        <v>12</v>
      </c>
      <c r="Q3" s="59" t="s">
        <v>17</v>
      </c>
      <c r="R3" s="58" t="s">
        <v>13</v>
      </c>
      <c r="S3" s="58" t="s">
        <v>14</v>
      </c>
      <c r="T3" s="60" t="s">
        <v>15</v>
      </c>
      <c r="U3" s="58" t="s">
        <v>16</v>
      </c>
      <c r="V3" s="58" t="s">
        <v>103</v>
      </c>
      <c r="W3" s="58" t="s">
        <v>104</v>
      </c>
    </row>
    <row r="4" spans="1:26" ht="30" x14ac:dyDescent="0.25">
      <c r="A4" s="52"/>
      <c r="B4" s="58" t="s">
        <v>18</v>
      </c>
      <c r="C4" s="58" t="s">
        <v>19</v>
      </c>
      <c r="D4" s="58" t="s">
        <v>18</v>
      </c>
      <c r="E4" s="58" t="s">
        <v>18</v>
      </c>
      <c r="F4" s="58" t="s">
        <v>19</v>
      </c>
      <c r="G4" s="58" t="s">
        <v>18</v>
      </c>
      <c r="H4" s="58" t="s">
        <v>18</v>
      </c>
      <c r="I4" s="58" t="s">
        <v>20</v>
      </c>
      <c r="J4" s="58" t="s">
        <v>20</v>
      </c>
      <c r="K4" s="58" t="s">
        <v>21</v>
      </c>
      <c r="L4" s="58" t="s">
        <v>21</v>
      </c>
      <c r="M4" s="58" t="s">
        <v>141</v>
      </c>
      <c r="N4" s="58" t="s">
        <v>142</v>
      </c>
      <c r="O4" s="61"/>
      <c r="P4" s="61"/>
      <c r="Q4" s="62"/>
      <c r="R4" s="58" t="s">
        <v>22</v>
      </c>
      <c r="S4" s="58" t="s">
        <v>22</v>
      </c>
      <c r="T4" s="58" t="s">
        <v>23</v>
      </c>
      <c r="U4" s="58" t="s">
        <v>23</v>
      </c>
      <c r="V4" s="58" t="s">
        <v>21</v>
      </c>
      <c r="W4" s="58" t="s">
        <v>21</v>
      </c>
    </row>
    <row r="5" spans="1:26" x14ac:dyDescent="0.25">
      <c r="A5" s="63" t="s">
        <v>24</v>
      </c>
      <c r="B5" s="63" t="s">
        <v>25</v>
      </c>
      <c r="C5" s="63" t="s">
        <v>26</v>
      </c>
      <c r="D5" s="63" t="s">
        <v>27</v>
      </c>
      <c r="E5" s="63" t="s">
        <v>28</v>
      </c>
      <c r="F5" s="63" t="s">
        <v>29</v>
      </c>
      <c r="G5" s="63" t="s">
        <v>30</v>
      </c>
      <c r="H5" s="63" t="s">
        <v>31</v>
      </c>
      <c r="I5" s="63" t="s">
        <v>143</v>
      </c>
      <c r="J5" s="63" t="s">
        <v>144</v>
      </c>
      <c r="K5" s="63" t="s">
        <v>32</v>
      </c>
      <c r="L5" s="63" t="s">
        <v>33</v>
      </c>
      <c r="M5" s="63"/>
      <c r="N5" s="63"/>
      <c r="O5" s="63" t="s">
        <v>34</v>
      </c>
      <c r="P5" s="63" t="s">
        <v>35</v>
      </c>
      <c r="Q5" s="63" t="s">
        <v>145</v>
      </c>
      <c r="R5" s="63"/>
      <c r="S5" s="63"/>
      <c r="T5" s="64"/>
      <c r="U5" s="64"/>
      <c r="V5" s="63"/>
      <c r="W5" s="63"/>
    </row>
    <row r="6" spans="1:26" x14ac:dyDescent="0.25">
      <c r="A6" s="65" t="s">
        <v>39</v>
      </c>
      <c r="B6" s="66">
        <v>282863</v>
      </c>
      <c r="C6" s="67">
        <v>0.94099504000169687</v>
      </c>
      <c r="D6" s="66">
        <v>266172.68</v>
      </c>
      <c r="E6" s="66">
        <v>5483157.2080000015</v>
      </c>
      <c r="F6" s="68">
        <v>0.4378992239173457</v>
      </c>
      <c r="G6" s="66">
        <v>116556.81</v>
      </c>
      <c r="H6" s="66">
        <v>2401070.2860000003</v>
      </c>
      <c r="I6" s="69">
        <v>1.9316160076790023</v>
      </c>
      <c r="J6" s="69">
        <v>9.3767767363058349E-2</v>
      </c>
      <c r="K6" s="70">
        <v>144797</v>
      </c>
      <c r="L6" s="70">
        <v>80346</v>
      </c>
      <c r="M6" s="66">
        <v>0</v>
      </c>
      <c r="N6" s="71">
        <v>0</v>
      </c>
      <c r="O6" s="72">
        <v>18</v>
      </c>
      <c r="P6" s="73" t="s">
        <v>37</v>
      </c>
      <c r="Q6" s="74">
        <v>20.600000000000005</v>
      </c>
      <c r="R6" s="75">
        <v>616.7020817099999</v>
      </c>
      <c r="S6" s="75">
        <v>12704.062883226001</v>
      </c>
      <c r="T6" s="66">
        <v>0</v>
      </c>
      <c r="U6" s="66">
        <v>0</v>
      </c>
      <c r="V6" s="76">
        <v>1434670.7452</v>
      </c>
      <c r="W6" s="76">
        <v>628241.20590000006</v>
      </c>
      <c r="X6" s="44"/>
      <c r="Z6" s="46">
        <f>X6+X9+X17+X19</f>
        <v>0</v>
      </c>
    </row>
    <row r="7" spans="1:26" x14ac:dyDescent="0.25">
      <c r="A7" s="65" t="s">
        <v>110</v>
      </c>
      <c r="B7" s="66">
        <v>361185</v>
      </c>
      <c r="C7" s="67">
        <v>1.0042891316084555</v>
      </c>
      <c r="D7" s="66">
        <v>362734.17</v>
      </c>
      <c r="E7" s="66">
        <v>3119513.8620000002</v>
      </c>
      <c r="F7" s="68">
        <v>0.9805368212208958</v>
      </c>
      <c r="G7" s="66">
        <v>355674.21</v>
      </c>
      <c r="H7" s="66">
        <v>3058798.2060000002</v>
      </c>
      <c r="I7" s="69">
        <v>0.73054917307611367</v>
      </c>
      <c r="J7" s="69">
        <v>8.494757826466437E-2</v>
      </c>
      <c r="K7" s="70">
        <v>56940</v>
      </c>
      <c r="L7" s="70">
        <v>202897.5</v>
      </c>
      <c r="M7" s="66">
        <v>0</v>
      </c>
      <c r="N7" s="71">
        <v>0</v>
      </c>
      <c r="O7" s="72">
        <v>17</v>
      </c>
      <c r="P7" s="73" t="s">
        <v>146</v>
      </c>
      <c r="Q7" s="74">
        <v>8.6000000000000014</v>
      </c>
      <c r="R7" s="75">
        <v>1881.87224511</v>
      </c>
      <c r="S7" s="75">
        <v>16184.101307946001</v>
      </c>
      <c r="T7" s="66">
        <v>0</v>
      </c>
      <c r="U7" s="66">
        <v>0</v>
      </c>
      <c r="V7" s="76">
        <v>202897.5</v>
      </c>
      <c r="W7" s="76">
        <v>202897.5</v>
      </c>
      <c r="X7" s="43"/>
    </row>
    <row r="8" spans="1:26" x14ac:dyDescent="0.25">
      <c r="A8" s="65" t="s">
        <v>147</v>
      </c>
      <c r="B8" s="66">
        <v>511837.74000000005</v>
      </c>
      <c r="C8" s="67">
        <v>1.1211499370874838</v>
      </c>
      <c r="D8" s="66">
        <v>573846.85</v>
      </c>
      <c r="E8" s="66">
        <v>8661488.5999999996</v>
      </c>
      <c r="F8" s="68">
        <v>0.77793259647587165</v>
      </c>
      <c r="G8" s="66">
        <v>446414.17000000004</v>
      </c>
      <c r="H8" s="66">
        <v>6744869.7350000003</v>
      </c>
      <c r="I8" s="69">
        <v>2.3081507694973031</v>
      </c>
      <c r="J8" s="69">
        <v>0.15276665828743391</v>
      </c>
      <c r="K8" s="70">
        <v>0</v>
      </c>
      <c r="L8" s="70">
        <v>1030391.21</v>
      </c>
      <c r="M8" s="66">
        <v>0</v>
      </c>
      <c r="N8" s="71">
        <v>0</v>
      </c>
      <c r="O8" s="72">
        <v>22</v>
      </c>
      <c r="P8" s="73" t="s">
        <v>37</v>
      </c>
      <c r="Q8" s="74">
        <v>15.093728579323908</v>
      </c>
      <c r="R8" s="75">
        <v>2361.9773734700002</v>
      </c>
      <c r="S8" s="75">
        <v>35687.105767884997</v>
      </c>
      <c r="T8" s="66">
        <v>0</v>
      </c>
      <c r="U8" s="66">
        <v>0</v>
      </c>
      <c r="V8" s="76">
        <v>1030391.21</v>
      </c>
      <c r="W8" s="76">
        <v>1030391.21</v>
      </c>
      <c r="X8" s="43"/>
    </row>
    <row r="9" spans="1:26" x14ac:dyDescent="0.25">
      <c r="A9" s="65" t="s">
        <v>148</v>
      </c>
      <c r="B9" s="66">
        <v>3228971.33</v>
      </c>
      <c r="C9" s="67">
        <v>1.0000358318449361</v>
      </c>
      <c r="D9" s="66">
        <v>3229087.03</v>
      </c>
      <c r="E9" s="66">
        <v>18405150.869999997</v>
      </c>
      <c r="F9" s="68">
        <v>0.91610294257073632</v>
      </c>
      <c r="G9" s="66">
        <v>2958176.1299999994</v>
      </c>
      <c r="H9" s="66">
        <v>16851700.989999998</v>
      </c>
      <c r="I9" s="69">
        <v>1.1197925020103521</v>
      </c>
      <c r="J9" s="69">
        <v>0.19657027216218131</v>
      </c>
      <c r="K9" s="70">
        <v>2279127.9</v>
      </c>
      <c r="L9" s="70">
        <v>1033415.55</v>
      </c>
      <c r="M9" s="66">
        <v>0</v>
      </c>
      <c r="N9" s="71">
        <v>0</v>
      </c>
      <c r="O9" s="72">
        <v>1192318</v>
      </c>
      <c r="P9" s="73" t="s">
        <v>106</v>
      </c>
      <c r="Q9" s="74">
        <v>5.6998001908917262</v>
      </c>
      <c r="R9" s="75">
        <v>15651.709903829997</v>
      </c>
      <c r="S9" s="75">
        <v>89162.349938089988</v>
      </c>
      <c r="T9" s="66">
        <v>8183052.8913725996</v>
      </c>
      <c r="U9" s="66">
        <v>49098317.3482356</v>
      </c>
      <c r="V9" s="76">
        <v>1621206.4336054416</v>
      </c>
      <c r="W9" s="76">
        <v>1491829.2029102985</v>
      </c>
      <c r="X9" s="44"/>
    </row>
    <row r="10" spans="1:26" x14ac:dyDescent="0.25">
      <c r="A10" s="65" t="s">
        <v>109</v>
      </c>
      <c r="B10" s="66">
        <v>414640.33</v>
      </c>
      <c r="C10" s="67">
        <v>0.91676861245021668</v>
      </c>
      <c r="D10" s="66">
        <v>380129.24</v>
      </c>
      <c r="E10" s="66">
        <v>5701938.5999999987</v>
      </c>
      <c r="F10" s="68">
        <v>0.94000001157501067</v>
      </c>
      <c r="G10" s="66">
        <v>357321.49</v>
      </c>
      <c r="H10" s="66">
        <v>5359822.3499999996</v>
      </c>
      <c r="I10" s="69">
        <v>1.649820697881899</v>
      </c>
      <c r="J10" s="69">
        <v>0.10998804652545995</v>
      </c>
      <c r="K10" s="70">
        <v>0</v>
      </c>
      <c r="L10" s="70">
        <v>589516.39</v>
      </c>
      <c r="M10" s="66">
        <v>0</v>
      </c>
      <c r="N10" s="71">
        <v>0</v>
      </c>
      <c r="O10" s="72">
        <v>10</v>
      </c>
      <c r="P10" s="73" t="s">
        <v>37</v>
      </c>
      <c r="Q10" s="74">
        <v>14.999999999999996</v>
      </c>
      <c r="R10" s="75">
        <v>1890.5880035899997</v>
      </c>
      <c r="S10" s="75">
        <v>28358.820053849995</v>
      </c>
      <c r="T10" s="66">
        <v>0</v>
      </c>
      <c r="U10" s="66">
        <v>0</v>
      </c>
      <c r="V10" s="76">
        <v>601507.38666666672</v>
      </c>
      <c r="W10" s="76">
        <v>589516.39</v>
      </c>
      <c r="X10" s="43"/>
    </row>
    <row r="11" spans="1:26" x14ac:dyDescent="0.25">
      <c r="A11" s="65" t="s">
        <v>149</v>
      </c>
      <c r="B11" s="66">
        <v>1652063.0899999999</v>
      </c>
      <c r="C11" s="67">
        <v>0.99305418777923316</v>
      </c>
      <c r="D11" s="66">
        <v>1640588.17</v>
      </c>
      <c r="E11" s="66">
        <v>10362962.720000004</v>
      </c>
      <c r="F11" s="68">
        <v>0.93135709371840725</v>
      </c>
      <c r="G11" s="66">
        <v>1527973.4300000002</v>
      </c>
      <c r="H11" s="66">
        <v>9617145.2199999988</v>
      </c>
      <c r="I11" s="69">
        <v>1.1591130678234371</v>
      </c>
      <c r="J11" s="69">
        <v>0.18416005264397994</v>
      </c>
      <c r="K11" s="70">
        <v>1098051.79</v>
      </c>
      <c r="L11" s="70">
        <v>673042.17999999993</v>
      </c>
      <c r="M11" s="66">
        <v>0</v>
      </c>
      <c r="N11" s="71">
        <v>0</v>
      </c>
      <c r="O11" s="72">
        <v>319380</v>
      </c>
      <c r="P11" s="73" t="s">
        <v>106</v>
      </c>
      <c r="Q11" s="74">
        <v>6.3166143152184286</v>
      </c>
      <c r="R11" s="75">
        <v>8084.5074181300006</v>
      </c>
      <c r="S11" s="75">
        <v>50884.315359019987</v>
      </c>
      <c r="T11" s="66">
        <v>4202912.0571568143</v>
      </c>
      <c r="U11" s="66">
        <v>31673436.805831727</v>
      </c>
      <c r="V11" s="76">
        <v>792563.87</v>
      </c>
      <c r="W11" s="76">
        <v>729184.35713687562</v>
      </c>
      <c r="X11" s="43"/>
    </row>
    <row r="12" spans="1:26" x14ac:dyDescent="0.25">
      <c r="A12" s="65" t="s">
        <v>111</v>
      </c>
      <c r="B12" s="66">
        <v>0</v>
      </c>
      <c r="C12" s="67" t="s">
        <v>150</v>
      </c>
      <c r="D12" s="66">
        <v>0</v>
      </c>
      <c r="E12" s="66">
        <v>0</v>
      </c>
      <c r="F12" s="68" t="s">
        <v>150</v>
      </c>
      <c r="G12" s="66">
        <v>0</v>
      </c>
      <c r="H12" s="66">
        <v>0</v>
      </c>
      <c r="I12" s="69">
        <v>0</v>
      </c>
      <c r="J12" s="69">
        <v>0</v>
      </c>
      <c r="K12" s="70">
        <v>23000.01</v>
      </c>
      <c r="L12" s="70">
        <v>0</v>
      </c>
      <c r="M12" s="66">
        <v>0</v>
      </c>
      <c r="N12" s="71">
        <v>0</v>
      </c>
      <c r="O12" s="72">
        <v>0</v>
      </c>
      <c r="P12" s="73" t="s">
        <v>37</v>
      </c>
      <c r="Q12" s="74" t="s">
        <v>150</v>
      </c>
      <c r="R12" s="75">
        <v>0</v>
      </c>
      <c r="S12" s="75">
        <v>0</v>
      </c>
      <c r="T12" s="66">
        <v>0</v>
      </c>
      <c r="U12" s="66">
        <v>0</v>
      </c>
      <c r="V12" s="76">
        <v>0</v>
      </c>
      <c r="W12" s="76">
        <v>0</v>
      </c>
      <c r="X12" s="44"/>
    </row>
    <row r="13" spans="1:26" x14ac:dyDescent="0.25">
      <c r="A13" s="77" t="s">
        <v>112</v>
      </c>
      <c r="B13" s="66">
        <v>548595.15999999992</v>
      </c>
      <c r="C13" s="67">
        <v>1</v>
      </c>
      <c r="D13" s="66">
        <v>548595.15999999992</v>
      </c>
      <c r="E13" s="66">
        <v>7502679.5699999975</v>
      </c>
      <c r="F13" s="68">
        <v>1</v>
      </c>
      <c r="G13" s="66">
        <v>548595.15999999992</v>
      </c>
      <c r="H13" s="66">
        <v>7502679.5699999975</v>
      </c>
      <c r="I13" s="69">
        <v>1.1383715270109203</v>
      </c>
      <c r="J13" s="69">
        <v>8.3237609199935503E-2</v>
      </c>
      <c r="K13" s="78">
        <v>123400.03999999998</v>
      </c>
      <c r="L13" s="78">
        <v>501105.07</v>
      </c>
      <c r="M13" s="66">
        <v>0</v>
      </c>
      <c r="N13" s="71">
        <v>0</v>
      </c>
      <c r="O13" s="72">
        <v>2878186.21</v>
      </c>
      <c r="P13" s="73" t="s">
        <v>113</v>
      </c>
      <c r="Q13" s="74">
        <v>13.676167996086583</v>
      </c>
      <c r="R13" s="75">
        <v>2902.6169915599994</v>
      </c>
      <c r="S13" s="75">
        <v>39696.677604869983</v>
      </c>
      <c r="T13" s="66">
        <v>46474597.371732429</v>
      </c>
      <c r="U13" s="66">
        <v>344549100.69551861</v>
      </c>
      <c r="V13" s="76">
        <v>1011255.9622619784</v>
      </c>
      <c r="W13" s="76">
        <v>1011255.9622619784</v>
      </c>
      <c r="X13" s="44"/>
    </row>
    <row r="14" spans="1:26" x14ac:dyDescent="0.25">
      <c r="A14" s="52" t="s">
        <v>151</v>
      </c>
      <c r="B14" s="66">
        <v>181175.85</v>
      </c>
      <c r="C14" s="67">
        <v>1</v>
      </c>
      <c r="D14" s="66">
        <v>181175.85</v>
      </c>
      <c r="E14" s="66">
        <v>2415517.94</v>
      </c>
      <c r="F14" s="68">
        <v>1</v>
      </c>
      <c r="G14" s="66">
        <v>181175.85</v>
      </c>
      <c r="H14" s="66">
        <v>2415517.94</v>
      </c>
      <c r="I14" s="69">
        <v>1.5902237522274629</v>
      </c>
      <c r="J14" s="69">
        <v>0.11927468441819977</v>
      </c>
      <c r="K14" s="78">
        <v>131381.04</v>
      </c>
      <c r="L14" s="78">
        <v>156729.1</v>
      </c>
      <c r="M14" s="66">
        <v>0</v>
      </c>
      <c r="N14" s="71">
        <v>0</v>
      </c>
      <c r="O14" s="72">
        <v>119984</v>
      </c>
      <c r="P14" s="73" t="s">
        <v>106</v>
      </c>
      <c r="Q14" s="74">
        <v>13.332449882255277</v>
      </c>
      <c r="R14" s="75">
        <v>958.60142235000001</v>
      </c>
      <c r="S14" s="75">
        <v>12780.505420539999</v>
      </c>
      <c r="T14" s="66">
        <v>22360322.648003981</v>
      </c>
      <c r="U14" s="66">
        <v>139674146.8403433</v>
      </c>
      <c r="V14" s="76">
        <v>493495.57268765685</v>
      </c>
      <c r="W14" s="76">
        <v>493495.57268765685</v>
      </c>
      <c r="X14" s="44"/>
    </row>
    <row r="15" spans="1:26" x14ac:dyDescent="0.25">
      <c r="A15" s="52" t="s">
        <v>152</v>
      </c>
      <c r="B15" s="66">
        <v>1311234.3999999999</v>
      </c>
      <c r="C15" s="67">
        <v>0.98913444461188627</v>
      </c>
      <c r="D15" s="66">
        <v>1296987.1099999999</v>
      </c>
      <c r="E15" s="66">
        <v>18959330.077999994</v>
      </c>
      <c r="F15" s="68">
        <v>1</v>
      </c>
      <c r="G15" s="66">
        <v>1296987.1099999999</v>
      </c>
      <c r="H15" s="66">
        <v>18959330.077999994</v>
      </c>
      <c r="I15" s="69">
        <v>6.0927892780676896</v>
      </c>
      <c r="J15" s="69">
        <v>0.41680107498996627</v>
      </c>
      <c r="K15" s="78">
        <v>2178974.8405999993</v>
      </c>
      <c r="L15" s="78">
        <v>5723294.3169999998</v>
      </c>
      <c r="M15" s="66">
        <v>0</v>
      </c>
      <c r="N15" s="71">
        <v>0</v>
      </c>
      <c r="O15" s="72">
        <v>956334</v>
      </c>
      <c r="P15" s="73" t="s">
        <v>106</v>
      </c>
      <c r="Q15" s="74">
        <v>14.61797880011313</v>
      </c>
      <c r="R15" s="75">
        <v>6862.3587990099986</v>
      </c>
      <c r="S15" s="75">
        <v>100313.81544269796</v>
      </c>
      <c r="T15" s="66">
        <v>14661736.222547464</v>
      </c>
      <c r="U15" s="66">
        <v>99442874.86913535</v>
      </c>
      <c r="V15" s="76">
        <v>5723294.3169999998</v>
      </c>
      <c r="W15" s="76">
        <v>5723294.3169999998</v>
      </c>
      <c r="X15" s="43"/>
    </row>
    <row r="16" spans="1:26" x14ac:dyDescent="0.25">
      <c r="A16" s="77" t="s">
        <v>153</v>
      </c>
      <c r="B16" s="66">
        <v>58052</v>
      </c>
      <c r="C16" s="67">
        <v>0.99987941845242201</v>
      </c>
      <c r="D16" s="66">
        <v>58045</v>
      </c>
      <c r="E16" s="66">
        <v>178033</v>
      </c>
      <c r="F16" s="68">
        <v>1</v>
      </c>
      <c r="G16" s="66">
        <v>58045</v>
      </c>
      <c r="H16" s="66">
        <v>178033</v>
      </c>
      <c r="I16" s="69">
        <v>0.99185887156516506</v>
      </c>
      <c r="J16" s="69">
        <v>0.32338076761049922</v>
      </c>
      <c r="K16" s="78">
        <v>953.64820000000327</v>
      </c>
      <c r="L16" s="78">
        <v>56618.8</v>
      </c>
      <c r="M16" s="66">
        <v>0</v>
      </c>
      <c r="N16" s="71">
        <v>0</v>
      </c>
      <c r="O16" s="72">
        <v>260</v>
      </c>
      <c r="P16" s="73" t="s">
        <v>106</v>
      </c>
      <c r="Q16" s="74">
        <v>3.0671547936945474</v>
      </c>
      <c r="R16" s="75">
        <v>307.11609499999997</v>
      </c>
      <c r="S16" s="75">
        <v>941.97260299999994</v>
      </c>
      <c r="T16" s="66">
        <v>0</v>
      </c>
      <c r="U16" s="66">
        <v>0</v>
      </c>
      <c r="V16" s="76">
        <v>88838.2</v>
      </c>
      <c r="W16" s="76">
        <v>88838.2</v>
      </c>
      <c r="X16" s="43"/>
    </row>
    <row r="17" spans="1:24" x14ac:dyDescent="0.25">
      <c r="A17" s="77" t="s">
        <v>114</v>
      </c>
      <c r="B17" s="66">
        <v>524024.94000000006</v>
      </c>
      <c r="C17" s="67">
        <v>0.99592042317680507</v>
      </c>
      <c r="D17" s="66">
        <v>521887.13999999996</v>
      </c>
      <c r="E17" s="66">
        <v>9363021.0832508523</v>
      </c>
      <c r="F17" s="68">
        <v>1</v>
      </c>
      <c r="G17" s="66">
        <v>521887.13999999996</v>
      </c>
      <c r="H17" s="66">
        <v>9363021.0832508523</v>
      </c>
      <c r="I17" s="69">
        <v>8.459699390178498</v>
      </c>
      <c r="J17" s="69">
        <v>0.47153672738149</v>
      </c>
      <c r="K17" s="78">
        <v>1087722.6400000001</v>
      </c>
      <c r="L17" s="78">
        <v>3327285.68</v>
      </c>
      <c r="M17" s="66">
        <v>0</v>
      </c>
      <c r="N17" s="71">
        <v>0</v>
      </c>
      <c r="O17" s="72">
        <v>771003</v>
      </c>
      <c r="P17" s="73" t="s">
        <v>106</v>
      </c>
      <c r="Q17" s="74">
        <v>17.940700901828802</v>
      </c>
      <c r="R17" s="75">
        <v>2761.3048577399995</v>
      </c>
      <c r="S17" s="75">
        <v>49539.74455148026</v>
      </c>
      <c r="T17" s="66">
        <v>4232481.2383922711</v>
      </c>
      <c r="U17" s="66">
        <v>42324812.383922718</v>
      </c>
      <c r="V17" s="76">
        <v>3327285.68</v>
      </c>
      <c r="W17" s="76">
        <v>3319634.5691578905</v>
      </c>
      <c r="X17" s="43"/>
    </row>
    <row r="18" spans="1:24" x14ac:dyDescent="0.25">
      <c r="A18" s="77" t="s">
        <v>105</v>
      </c>
      <c r="B18" s="66">
        <v>22638.34</v>
      </c>
      <c r="C18" s="67">
        <v>1</v>
      </c>
      <c r="D18" s="66">
        <v>22638.34</v>
      </c>
      <c r="E18" s="66">
        <v>306910.29999999993</v>
      </c>
      <c r="F18" s="68">
        <v>1</v>
      </c>
      <c r="G18" s="66">
        <v>22638.34</v>
      </c>
      <c r="H18" s="66">
        <v>306910.29999999993</v>
      </c>
      <c r="I18" s="69">
        <v>1.2605623910587085</v>
      </c>
      <c r="J18" s="69">
        <v>9.2981695303155379E-2</v>
      </c>
      <c r="K18" s="79">
        <v>10305.400000000001</v>
      </c>
      <c r="L18" s="79">
        <v>18231.64</v>
      </c>
      <c r="M18" s="66">
        <v>0</v>
      </c>
      <c r="N18" s="71">
        <v>0</v>
      </c>
      <c r="O18" s="72">
        <v>13984</v>
      </c>
      <c r="P18" s="73" t="s">
        <v>106</v>
      </c>
      <c r="Q18" s="74">
        <v>13.557102685090864</v>
      </c>
      <c r="R18" s="75">
        <v>119.77945693999999</v>
      </c>
      <c r="S18" s="75">
        <v>1623.8623972999994</v>
      </c>
      <c r="T18" s="66">
        <v>2606070.4086352154</v>
      </c>
      <c r="U18" s="66">
        <v>16278864.427051613</v>
      </c>
      <c r="V18" s="76">
        <v>59254.780047002387</v>
      </c>
      <c r="W18" s="76">
        <v>59254.780047002387</v>
      </c>
      <c r="X18" s="43"/>
    </row>
    <row r="19" spans="1:24" x14ac:dyDescent="0.25">
      <c r="A19" s="77" t="s">
        <v>36</v>
      </c>
      <c r="B19" s="66">
        <v>32733.580000000005</v>
      </c>
      <c r="C19" s="67">
        <v>1.000001221986718</v>
      </c>
      <c r="D19" s="66">
        <v>32733.620000000003</v>
      </c>
      <c r="E19" s="66">
        <v>293076.31599999993</v>
      </c>
      <c r="F19" s="68">
        <v>0.95581545823529446</v>
      </c>
      <c r="G19" s="66">
        <v>31287.300000000003</v>
      </c>
      <c r="H19" s="66">
        <v>280595.15720000002</v>
      </c>
      <c r="I19" s="69">
        <v>6.6788073755165822</v>
      </c>
      <c r="J19" s="69">
        <v>0.74470939586123397</v>
      </c>
      <c r="K19" s="79">
        <v>139378.72</v>
      </c>
      <c r="L19" s="79">
        <v>69583.129999999976</v>
      </c>
      <c r="M19" s="66">
        <v>0</v>
      </c>
      <c r="N19" s="71">
        <v>0</v>
      </c>
      <c r="O19" s="72">
        <v>4015</v>
      </c>
      <c r="P19" s="73" t="s">
        <v>106</v>
      </c>
      <c r="Q19" s="74">
        <v>8.9533731985646536</v>
      </c>
      <c r="R19" s="75">
        <v>165.5411043</v>
      </c>
      <c r="S19" s="75">
        <v>1484.6289767451999</v>
      </c>
      <c r="T19" s="66">
        <v>1968210.401759343</v>
      </c>
      <c r="U19" s="66">
        <v>19682104.017593432</v>
      </c>
      <c r="V19" s="76">
        <v>97922.690456834389</v>
      </c>
      <c r="W19" s="76">
        <v>94225.942554341047</v>
      </c>
      <c r="X19" s="45"/>
    </row>
    <row r="20" spans="1:24" x14ac:dyDescent="0.25">
      <c r="A20" s="52" t="s">
        <v>107</v>
      </c>
      <c r="B20" s="66">
        <v>656839.16</v>
      </c>
      <c r="C20" s="67">
        <v>0.98683531596989438</v>
      </c>
      <c r="D20" s="66">
        <v>648192.08000000007</v>
      </c>
      <c r="E20" s="66">
        <v>8825174.7601347528</v>
      </c>
      <c r="F20" s="68">
        <v>0.89789895303873513</v>
      </c>
      <c r="G20" s="66">
        <v>582010.99000000011</v>
      </c>
      <c r="H20" s="66">
        <v>7784760.2720791921</v>
      </c>
      <c r="I20" s="69">
        <v>1.8508604966377009</v>
      </c>
      <c r="J20" s="69">
        <v>0.13837563551745577</v>
      </c>
      <c r="K20" s="79">
        <v>649828.17000000016</v>
      </c>
      <c r="L20" s="79">
        <v>427392.98000000004</v>
      </c>
      <c r="M20" s="66">
        <v>671878.77310147695</v>
      </c>
      <c r="N20" s="71">
        <v>647.86276983499988</v>
      </c>
      <c r="O20" s="72">
        <v>330763.90000000002</v>
      </c>
      <c r="P20" s="73" t="s">
        <v>106</v>
      </c>
      <c r="Q20" s="74">
        <v>13.615061079016504</v>
      </c>
      <c r="R20" s="75">
        <v>3079.4201480900006</v>
      </c>
      <c r="S20" s="75">
        <v>41189.166599571006</v>
      </c>
      <c r="T20" s="66">
        <v>0</v>
      </c>
      <c r="U20" s="66">
        <v>0</v>
      </c>
      <c r="V20" s="76">
        <v>2074966.4100000001</v>
      </c>
      <c r="W20" s="76">
        <v>1696172.3604374779</v>
      </c>
      <c r="X20" s="43"/>
    </row>
    <row r="21" spans="1:24" x14ac:dyDescent="0.25">
      <c r="A21" s="52" t="s">
        <v>108</v>
      </c>
      <c r="B21" s="66">
        <v>945117.7300000001</v>
      </c>
      <c r="C21" s="67">
        <v>0.99848159657315916</v>
      </c>
      <c r="D21" s="66">
        <v>943682.66</v>
      </c>
      <c r="E21" s="66">
        <v>8252864.6416000016</v>
      </c>
      <c r="F21" s="68">
        <v>0.88503465773123324</v>
      </c>
      <c r="G21" s="66">
        <v>835191.85999999975</v>
      </c>
      <c r="H21" s="66">
        <v>7280080.6147999978</v>
      </c>
      <c r="I21" s="69">
        <v>1.9949418864067954</v>
      </c>
      <c r="J21" s="69">
        <v>0.22886549103766665</v>
      </c>
      <c r="K21" s="79">
        <v>615020.8446999999</v>
      </c>
      <c r="L21" s="79">
        <v>1051138.3799999999</v>
      </c>
      <c r="M21" s="66">
        <v>82800.748800000001</v>
      </c>
      <c r="N21" s="71">
        <v>85.411462399999976</v>
      </c>
      <c r="O21" s="72">
        <v>246314</v>
      </c>
      <c r="P21" s="73" t="s">
        <v>106</v>
      </c>
      <c r="Q21" s="74">
        <v>8.7453812509387436</v>
      </c>
      <c r="R21" s="75">
        <v>4419.0001312599989</v>
      </c>
      <c r="S21" s="75">
        <v>38518.906532906789</v>
      </c>
      <c r="T21" s="66">
        <v>29287062.722675499</v>
      </c>
      <c r="U21" s="66">
        <v>177575986.48003057</v>
      </c>
      <c r="V21" s="76">
        <v>1856314.1842857143</v>
      </c>
      <c r="W21" s="76">
        <v>1678650.593984942</v>
      </c>
      <c r="X21" s="43"/>
    </row>
    <row r="22" spans="1:24" x14ac:dyDescent="0.25">
      <c r="A22" s="80"/>
      <c r="B22" s="81"/>
      <c r="C22" s="82"/>
      <c r="D22" s="81"/>
      <c r="E22" s="81"/>
      <c r="F22" s="82"/>
      <c r="G22" s="81"/>
      <c r="H22" s="81"/>
      <c r="I22" s="83"/>
      <c r="J22" s="83"/>
      <c r="K22" s="84"/>
      <c r="L22" s="84"/>
      <c r="M22" s="84"/>
      <c r="N22" s="84"/>
      <c r="O22" s="85"/>
      <c r="P22" s="80"/>
      <c r="Q22" s="86"/>
      <c r="R22" s="81"/>
      <c r="S22" s="81"/>
      <c r="T22" s="87"/>
      <c r="U22" s="87"/>
      <c r="V22" s="88"/>
      <c r="W22" s="88"/>
      <c r="X22" s="43"/>
    </row>
    <row r="23" spans="1:24" x14ac:dyDescent="0.25">
      <c r="A23" s="89" t="s">
        <v>115</v>
      </c>
      <c r="B23" s="90">
        <v>6451560.4900000002</v>
      </c>
      <c r="C23" s="91">
        <v>1.0001546370062786</v>
      </c>
      <c r="D23" s="90">
        <v>6452558.1399999997</v>
      </c>
      <c r="E23" s="90">
        <v>51734211.860000007</v>
      </c>
      <c r="F23" s="91">
        <v>0.89</v>
      </c>
      <c r="G23" s="90">
        <v>5762116.2400000002</v>
      </c>
      <c r="H23" s="90">
        <v>44033406.787</v>
      </c>
      <c r="I23" s="92">
        <v>1.2515411403779662</v>
      </c>
      <c r="J23" s="92">
        <v>0.16377396291147431</v>
      </c>
      <c r="K23" s="93">
        <v>3601916.6999999997</v>
      </c>
      <c r="L23" s="93">
        <v>3609608.83</v>
      </c>
      <c r="M23" s="90">
        <v>0</v>
      </c>
      <c r="N23" s="94">
        <v>0</v>
      </c>
      <c r="O23" s="95">
        <v>1511765</v>
      </c>
      <c r="P23" s="96" t="s">
        <v>154</v>
      </c>
      <c r="Q23" s="97">
        <v>8.0176281619680232</v>
      </c>
      <c r="R23" s="90">
        <v>30487.357025839996</v>
      </c>
      <c r="S23" s="90">
        <v>232980.755310017</v>
      </c>
      <c r="T23" s="90">
        <v>12385964.948529415</v>
      </c>
      <c r="U23" s="90">
        <v>80771754.154067323</v>
      </c>
      <c r="V23" s="98">
        <v>5683237.1454721084</v>
      </c>
      <c r="W23" s="98">
        <v>4672059.8659471739</v>
      </c>
      <c r="X23" s="43"/>
    </row>
    <row r="24" spans="1:24" x14ac:dyDescent="0.25">
      <c r="A24" s="89" t="s">
        <v>116</v>
      </c>
      <c r="B24" s="90">
        <v>2623082.3499999996</v>
      </c>
      <c r="C24" s="91">
        <v>0.99375082905803558</v>
      </c>
      <c r="D24" s="90">
        <v>2606690.2599999998</v>
      </c>
      <c r="E24" s="90">
        <v>38418581.671250843</v>
      </c>
      <c r="F24" s="91">
        <v>1</v>
      </c>
      <c r="G24" s="90">
        <v>2606690.2599999998</v>
      </c>
      <c r="H24" s="90">
        <v>38418581.671250843</v>
      </c>
      <c r="I24" s="92">
        <v>5.0974468964333344</v>
      </c>
      <c r="J24" s="92">
        <v>0.34586037791559582</v>
      </c>
      <c r="K24" s="93">
        <v>3522432.2087999997</v>
      </c>
      <c r="L24" s="93">
        <v>9765032.9670000002</v>
      </c>
      <c r="M24" s="90">
        <v>0</v>
      </c>
      <c r="N24" s="94">
        <v>0</v>
      </c>
      <c r="O24" s="95">
        <v>4725767.21</v>
      </c>
      <c r="P24" s="96" t="s">
        <v>154</v>
      </c>
      <c r="Q24" s="97">
        <v>14.738452918932856</v>
      </c>
      <c r="R24" s="90">
        <v>13791.998165659996</v>
      </c>
      <c r="S24" s="90">
        <v>203272.71562258821</v>
      </c>
      <c r="T24" s="90">
        <v>87729137.480676144</v>
      </c>
      <c r="U24" s="90">
        <v>625990934.78891993</v>
      </c>
      <c r="V24" s="98">
        <v>10644169.731949635</v>
      </c>
      <c r="W24" s="98">
        <v>10636518.621107526</v>
      </c>
      <c r="X24" s="43"/>
    </row>
    <row r="25" spans="1:24" x14ac:dyDescent="0.25">
      <c r="A25" s="89" t="s">
        <v>50</v>
      </c>
      <c r="B25" s="90">
        <v>1657328.81</v>
      </c>
      <c r="C25" s="91">
        <v>0.99391665073390001</v>
      </c>
      <c r="D25" s="90">
        <v>1647246.7000000002</v>
      </c>
      <c r="E25" s="90">
        <v>17678026.017734755</v>
      </c>
      <c r="F25" s="91">
        <v>0.89</v>
      </c>
      <c r="G25" s="90">
        <v>1471128.4899999998</v>
      </c>
      <c r="H25" s="90">
        <v>15652346.344079189</v>
      </c>
      <c r="I25" s="92">
        <v>2.0262535087604761</v>
      </c>
      <c r="J25" s="92">
        <v>0.19044296613252346</v>
      </c>
      <c r="K25" s="93">
        <v>1414533.1347000001</v>
      </c>
      <c r="L25" s="93">
        <v>1566346.13</v>
      </c>
      <c r="M25" s="90">
        <v>754679.5219014769</v>
      </c>
      <c r="N25" s="94">
        <v>733.27423223499989</v>
      </c>
      <c r="O25" s="95">
        <v>595076.9</v>
      </c>
      <c r="P25" s="96" t="s">
        <v>154</v>
      </c>
      <c r="Q25" s="97">
        <v>10.731863064430332</v>
      </c>
      <c r="R25" s="90">
        <v>7783.7408405899996</v>
      </c>
      <c r="S25" s="90">
        <v>82816.564506522991</v>
      </c>
      <c r="T25" s="90">
        <v>33861343.533070058</v>
      </c>
      <c r="U25" s="90">
        <v>213536954.92467561</v>
      </c>
      <c r="V25" s="98">
        <v>4088458.0647895513</v>
      </c>
      <c r="W25" s="98">
        <v>3528303.6770237633</v>
      </c>
      <c r="X25" s="43"/>
    </row>
    <row r="26" spans="1:24" x14ac:dyDescent="0.25">
      <c r="A26" s="89" t="s">
        <v>155</v>
      </c>
      <c r="B26" s="90">
        <v>0</v>
      </c>
      <c r="C26" s="91"/>
      <c r="D26" s="90">
        <v>0</v>
      </c>
      <c r="E26" s="90">
        <v>0</v>
      </c>
      <c r="F26" s="91"/>
      <c r="G26" s="90">
        <v>0</v>
      </c>
      <c r="H26" s="90">
        <v>0</v>
      </c>
      <c r="I26" s="92">
        <v>0</v>
      </c>
      <c r="J26" s="92">
        <v>0</v>
      </c>
      <c r="K26" s="99">
        <v>605037.93999999994</v>
      </c>
      <c r="L26" s="99">
        <v>0</v>
      </c>
      <c r="M26" s="90">
        <v>0</v>
      </c>
      <c r="N26" s="94">
        <v>0</v>
      </c>
      <c r="O26" s="95">
        <v>0</v>
      </c>
      <c r="P26" s="96"/>
      <c r="Q26" s="97">
        <v>1</v>
      </c>
      <c r="R26" s="100">
        <v>0</v>
      </c>
      <c r="S26" s="100">
        <v>0</v>
      </c>
      <c r="T26" s="100">
        <v>0</v>
      </c>
      <c r="U26" s="100">
        <v>0</v>
      </c>
      <c r="V26" s="101">
        <v>0</v>
      </c>
      <c r="W26" s="101">
        <v>0</v>
      </c>
      <c r="X26" s="43"/>
    </row>
    <row r="27" spans="1:24" x14ac:dyDescent="0.25">
      <c r="A27" s="89"/>
      <c r="B27" s="102"/>
      <c r="C27" s="103"/>
      <c r="D27" s="102"/>
      <c r="E27" s="102"/>
      <c r="F27" s="103"/>
      <c r="G27" s="102"/>
      <c r="H27" s="102"/>
      <c r="I27" s="92"/>
      <c r="J27" s="92"/>
      <c r="K27" s="98"/>
      <c r="L27" s="104"/>
      <c r="M27" s="102"/>
      <c r="N27" s="105"/>
      <c r="O27" s="106"/>
      <c r="P27" s="107"/>
      <c r="Q27" s="108"/>
      <c r="R27" s="109"/>
      <c r="S27" s="109"/>
      <c r="T27" s="109"/>
      <c r="U27" s="109"/>
      <c r="V27" s="110"/>
      <c r="W27" s="110"/>
      <c r="X27" s="43"/>
    </row>
    <row r="28" spans="1:24" x14ac:dyDescent="0.25">
      <c r="A28" s="111" t="s">
        <v>156</v>
      </c>
      <c r="B28" s="112">
        <v>10731971.65</v>
      </c>
      <c r="C28" s="113">
        <v>0.99762610722140677</v>
      </c>
      <c r="D28" s="112">
        <v>10706495.099999998</v>
      </c>
      <c r="E28" s="112">
        <v>107830819.5489856</v>
      </c>
      <c r="F28" s="113">
        <v>0.92</v>
      </c>
      <c r="G28" s="112">
        <v>9839934.9900000002</v>
      </c>
      <c r="H28" s="112">
        <v>98104334.802330047</v>
      </c>
      <c r="I28" s="114">
        <v>2.4476694139724184</v>
      </c>
      <c r="J28" s="114">
        <v>0.24550299391997879</v>
      </c>
      <c r="K28" s="115">
        <v>9143919.9834999982</v>
      </c>
      <c r="L28" s="115">
        <v>14940987.927000001</v>
      </c>
      <c r="M28" s="112">
        <v>754679.5219014769</v>
      </c>
      <c r="N28" s="116">
        <v>733.27423223499989</v>
      </c>
      <c r="O28" s="117">
        <v>6832609.1100000003</v>
      </c>
      <c r="P28" s="118" t="s">
        <v>154</v>
      </c>
      <c r="Q28" s="119">
        <v>10.071533077989791</v>
      </c>
      <c r="R28" s="112">
        <v>52063.09603208999</v>
      </c>
      <c r="S28" s="112">
        <v>519070.03543912817</v>
      </c>
      <c r="T28" s="112">
        <v>133976445.96227562</v>
      </c>
      <c r="U28" s="112">
        <v>920299643.86766279</v>
      </c>
      <c r="V28" s="120">
        <v>20415864.942211296</v>
      </c>
      <c r="W28" s="120">
        <v>18836882.164078463</v>
      </c>
    </row>
    <row r="29" spans="1:24" x14ac:dyDescent="0.25">
      <c r="M29" s="34">
        <f>K25+L25</f>
        <v>2980879.2647000002</v>
      </c>
    </row>
    <row r="31" spans="1:24" x14ac:dyDescent="0.25">
      <c r="L31" s="31"/>
    </row>
    <row r="38" spans="2:23"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row>
    <row r="39" spans="2:23" x14ac:dyDescent="0.25">
      <c r="B39" s="155"/>
      <c r="C39" s="155"/>
      <c r="D39" s="155"/>
      <c r="E39" s="155"/>
      <c r="F39" s="155"/>
      <c r="G39" s="155"/>
      <c r="H39" s="155"/>
      <c r="I39" s="155"/>
      <c r="J39" s="155"/>
      <c r="K39" s="155"/>
      <c r="L39" s="155"/>
      <c r="M39" s="155"/>
      <c r="N39" s="155"/>
      <c r="O39" s="155"/>
      <c r="P39" s="155"/>
      <c r="Q39" s="155"/>
      <c r="R39" s="155"/>
      <c r="S39" s="155"/>
      <c r="T39" s="155"/>
      <c r="U39" s="155"/>
      <c r="V39" s="155"/>
      <c r="W39" s="155"/>
    </row>
    <row r="40" spans="2:23" x14ac:dyDescent="0.25">
      <c r="B40" s="155"/>
      <c r="C40" s="155"/>
      <c r="D40" s="155"/>
      <c r="E40" s="155"/>
      <c r="F40" s="155"/>
      <c r="G40" s="155"/>
      <c r="H40" s="155"/>
      <c r="I40" s="155"/>
      <c r="J40" s="155"/>
      <c r="K40" s="155"/>
      <c r="L40" s="155"/>
      <c r="M40" s="155"/>
      <c r="N40" s="155"/>
      <c r="O40" s="155"/>
      <c r="P40" s="155"/>
      <c r="Q40" s="155"/>
      <c r="R40" s="155"/>
      <c r="S40" s="155"/>
      <c r="T40" s="155"/>
      <c r="U40" s="155"/>
      <c r="V40" s="155"/>
      <c r="W40" s="155"/>
    </row>
    <row r="41" spans="2:23" x14ac:dyDescent="0.25">
      <c r="B41" s="155"/>
      <c r="C41" s="155"/>
      <c r="D41" s="155"/>
      <c r="E41" s="155"/>
      <c r="F41" s="155"/>
      <c r="G41" s="155"/>
      <c r="H41" s="155"/>
      <c r="I41" s="155"/>
      <c r="J41" s="155"/>
      <c r="K41" s="155"/>
      <c r="L41" s="155"/>
      <c r="M41" s="155"/>
      <c r="N41" s="155"/>
      <c r="O41" s="155"/>
      <c r="P41" s="155"/>
      <c r="Q41" s="155"/>
      <c r="R41" s="155"/>
      <c r="S41" s="155"/>
      <c r="T41" s="155"/>
      <c r="U41" s="155"/>
      <c r="V41" s="155"/>
      <c r="W41" s="155"/>
    </row>
    <row r="42" spans="2:23" x14ac:dyDescent="0.25">
      <c r="B42" s="155"/>
      <c r="C42" s="155"/>
      <c r="D42" s="155"/>
      <c r="E42" s="155"/>
      <c r="F42" s="155"/>
      <c r="G42" s="155"/>
      <c r="H42" s="155"/>
      <c r="I42" s="155"/>
      <c r="J42" s="155"/>
      <c r="K42" s="155"/>
      <c r="L42" s="155"/>
      <c r="M42" s="155"/>
      <c r="N42" s="155"/>
      <c r="O42" s="155"/>
      <c r="P42" s="155"/>
      <c r="Q42" s="155"/>
      <c r="R42" s="155"/>
      <c r="S42" s="155"/>
      <c r="T42" s="155"/>
      <c r="U42" s="155"/>
      <c r="V42" s="155"/>
      <c r="W42" s="155"/>
    </row>
    <row r="43" spans="2:23" x14ac:dyDescent="0.25">
      <c r="B43" s="155"/>
      <c r="C43" s="155"/>
      <c r="D43" s="155"/>
      <c r="E43" s="155"/>
      <c r="F43" s="155"/>
      <c r="G43" s="155"/>
      <c r="H43" s="155"/>
      <c r="I43" s="155"/>
      <c r="J43" s="155"/>
      <c r="K43" s="155"/>
      <c r="L43" s="155"/>
      <c r="M43" s="155"/>
      <c r="N43" s="155"/>
      <c r="O43" s="155"/>
      <c r="P43" s="155"/>
      <c r="Q43" s="155"/>
      <c r="R43" s="155"/>
      <c r="S43" s="155"/>
      <c r="T43" s="155"/>
      <c r="U43" s="155"/>
      <c r="V43" s="155"/>
      <c r="W43" s="155"/>
    </row>
  </sheetData>
  <mergeCells count="1">
    <mergeCell ref="A1:U1"/>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742-CE86-47C4-AE6B-97B2DEDB070C}">
  <dimension ref="A1:I82"/>
  <sheetViews>
    <sheetView topLeftCell="A56" workbookViewId="0">
      <selection activeCell="B86" sqref="B86"/>
    </sheetView>
  </sheetViews>
  <sheetFormatPr defaultRowHeight="15" x14ac:dyDescent="0.25"/>
  <cols>
    <col min="1" max="1" width="18.42578125" customWidth="1"/>
    <col min="2" max="2" width="37.5703125" customWidth="1"/>
    <col min="3" max="3" width="16.42578125" customWidth="1"/>
    <col min="4" max="4" width="18.42578125" customWidth="1"/>
    <col min="5" max="5" width="14.85546875" customWidth="1"/>
    <col min="6" max="6" width="5.7109375" customWidth="1"/>
    <col min="7" max="9" width="15.5703125" customWidth="1"/>
    <col min="14" max="14" width="43" customWidth="1"/>
  </cols>
  <sheetData>
    <row r="1" spans="1:9" ht="18.75" x14ac:dyDescent="0.25">
      <c r="A1" s="160" t="s">
        <v>124</v>
      </c>
      <c r="B1" s="160"/>
      <c r="C1" s="160"/>
      <c r="D1" s="160"/>
      <c r="E1" s="160"/>
    </row>
    <row r="2" spans="1:9" ht="30" x14ac:dyDescent="0.25">
      <c r="A2" s="1" t="s">
        <v>41</v>
      </c>
      <c r="B2" s="1" t="s">
        <v>42</v>
      </c>
      <c r="C2" s="2" t="s">
        <v>43</v>
      </c>
      <c r="D2" s="1" t="s">
        <v>44</v>
      </c>
      <c r="E2" s="1" t="s">
        <v>45</v>
      </c>
      <c r="G2" s="3" t="s">
        <v>46</v>
      </c>
      <c r="H2" s="3" t="s">
        <v>47</v>
      </c>
      <c r="I2" s="3" t="s">
        <v>48</v>
      </c>
    </row>
    <row r="3" spans="1:9" x14ac:dyDescent="0.25">
      <c r="A3" s="37" t="s">
        <v>115</v>
      </c>
      <c r="B3" s="37" t="s">
        <v>51</v>
      </c>
      <c r="C3" s="5">
        <v>4049246.62</v>
      </c>
      <c r="D3" s="5">
        <v>24295479.720000003</v>
      </c>
      <c r="E3" s="6">
        <v>6.0000000000000009</v>
      </c>
      <c r="G3" s="4">
        <v>1</v>
      </c>
      <c r="H3" s="7">
        <f t="shared" ref="H3:H34" si="0">C3/$C$80</f>
        <v>0.37820468623760933</v>
      </c>
      <c r="I3" s="8">
        <f>H3</f>
        <v>0.37820468623760933</v>
      </c>
    </row>
    <row r="4" spans="1:9" x14ac:dyDescent="0.25">
      <c r="A4" s="37" t="s">
        <v>115</v>
      </c>
      <c r="B4" s="37" t="s">
        <v>49</v>
      </c>
      <c r="C4" s="5">
        <v>998882.49</v>
      </c>
      <c r="D4" s="5">
        <v>14206091.520000003</v>
      </c>
      <c r="E4" s="6">
        <v>14.2219847301558</v>
      </c>
      <c r="G4" s="4">
        <v>2</v>
      </c>
      <c r="H4" s="7">
        <f t="shared" si="0"/>
        <v>9.3296870793879161E-2</v>
      </c>
      <c r="I4" s="8">
        <f>I3+H4</f>
        <v>0.47150155703148849</v>
      </c>
    </row>
    <row r="5" spans="1:9" x14ac:dyDescent="0.25">
      <c r="A5" s="37" t="s">
        <v>116</v>
      </c>
      <c r="B5" s="37" t="s">
        <v>157</v>
      </c>
      <c r="C5" s="5">
        <v>731412.30999999982</v>
      </c>
      <c r="D5" s="5">
        <v>13277840.010000002</v>
      </c>
      <c r="E5" s="6">
        <v>18.153700489399753</v>
      </c>
      <c r="G5" s="4">
        <v>3</v>
      </c>
      <c r="H5" s="7">
        <f t="shared" si="0"/>
        <v>6.8314822280168983E-2</v>
      </c>
      <c r="I5" s="8">
        <f t="shared" ref="I5:I68" si="1">I4+H5</f>
        <v>0.53981637931165749</v>
      </c>
    </row>
    <row r="6" spans="1:9" x14ac:dyDescent="0.25">
      <c r="A6" s="37" t="s">
        <v>50</v>
      </c>
      <c r="B6" s="37" t="s">
        <v>51</v>
      </c>
      <c r="C6" s="5">
        <v>578987.55999999994</v>
      </c>
      <c r="D6" s="5">
        <v>3961407.3200000003</v>
      </c>
      <c r="E6" s="6">
        <v>6.841955844439906</v>
      </c>
      <c r="G6" s="4">
        <v>4</v>
      </c>
      <c r="H6" s="7">
        <f t="shared" si="0"/>
        <v>5.4078160461680888E-2</v>
      </c>
      <c r="I6" s="8">
        <f t="shared" si="1"/>
        <v>0.59389453977333839</v>
      </c>
    </row>
    <row r="7" spans="1:9" x14ac:dyDescent="0.25">
      <c r="A7" s="37" t="s">
        <v>115</v>
      </c>
      <c r="B7" s="37" t="s">
        <v>55</v>
      </c>
      <c r="C7" s="5">
        <v>550702.27999999991</v>
      </c>
      <c r="D7" s="5">
        <v>8260534.1999999965</v>
      </c>
      <c r="E7" s="6">
        <v>14.999999999999996</v>
      </c>
      <c r="G7" s="4">
        <v>5</v>
      </c>
      <c r="H7" s="7">
        <f t="shared" si="0"/>
        <v>5.1436280020340189E-2</v>
      </c>
      <c r="I7" s="8">
        <f t="shared" si="1"/>
        <v>0.64533081979367857</v>
      </c>
    </row>
    <row r="8" spans="1:9" x14ac:dyDescent="0.25">
      <c r="A8" s="37" t="s">
        <v>50</v>
      </c>
      <c r="B8" s="37" t="s">
        <v>54</v>
      </c>
      <c r="C8" s="5">
        <v>521546.4</v>
      </c>
      <c r="D8" s="5">
        <v>5737010.4000000004</v>
      </c>
      <c r="E8" s="6">
        <v>11</v>
      </c>
      <c r="G8" s="4">
        <v>6</v>
      </c>
      <c r="H8" s="7">
        <f t="shared" si="0"/>
        <v>4.8713084452819695E-2</v>
      </c>
      <c r="I8" s="8">
        <f t="shared" si="1"/>
        <v>0.69404390424649831</v>
      </c>
    </row>
    <row r="9" spans="1:9" x14ac:dyDescent="0.25">
      <c r="A9" s="37" t="s">
        <v>116</v>
      </c>
      <c r="B9" s="37" t="s">
        <v>61</v>
      </c>
      <c r="C9" s="5">
        <v>497337.86999999994</v>
      </c>
      <c r="D9" s="5">
        <v>9946757.3999999985</v>
      </c>
      <c r="E9" s="6">
        <v>20</v>
      </c>
      <c r="G9" s="4">
        <v>7</v>
      </c>
      <c r="H9" s="7">
        <f t="shared" si="0"/>
        <v>4.6451977547722421E-2</v>
      </c>
      <c r="I9" s="8">
        <f t="shared" si="1"/>
        <v>0.74049588179422077</v>
      </c>
    </row>
    <row r="10" spans="1:9" x14ac:dyDescent="0.25">
      <c r="A10" s="37" t="s">
        <v>115</v>
      </c>
      <c r="B10" s="37" t="s">
        <v>53</v>
      </c>
      <c r="C10" s="5">
        <v>399786.54000000004</v>
      </c>
      <c r="D10" s="5">
        <v>1099174.71</v>
      </c>
      <c r="E10" s="6">
        <v>2.7494039944416335</v>
      </c>
      <c r="G10" s="4">
        <v>8</v>
      </c>
      <c r="H10" s="7">
        <f t="shared" si="0"/>
        <v>3.7340561618526329E-2</v>
      </c>
      <c r="I10" s="8">
        <f t="shared" si="1"/>
        <v>0.77783644341274705</v>
      </c>
    </row>
    <row r="11" spans="1:9" x14ac:dyDescent="0.25">
      <c r="A11" s="37" t="s">
        <v>116</v>
      </c>
      <c r="B11" s="37" t="s">
        <v>55</v>
      </c>
      <c r="C11" s="5">
        <v>281394.53999999998</v>
      </c>
      <c r="D11" s="5">
        <v>4220918.0999999996</v>
      </c>
      <c r="E11" s="6">
        <v>15</v>
      </c>
      <c r="G11" s="4">
        <v>9</v>
      </c>
      <c r="H11" s="7">
        <f t="shared" si="0"/>
        <v>2.6282601110049552E-2</v>
      </c>
      <c r="I11" s="8">
        <f t="shared" si="1"/>
        <v>0.80411904452279659</v>
      </c>
    </row>
    <row r="12" spans="1:9" x14ac:dyDescent="0.25">
      <c r="A12" s="37" t="s">
        <v>116</v>
      </c>
      <c r="B12" s="37" t="s">
        <v>51</v>
      </c>
      <c r="C12" s="5">
        <v>253646.11</v>
      </c>
      <c r="D12" s="5">
        <v>2415593.54</v>
      </c>
      <c r="E12" s="6">
        <v>9.523479543999315</v>
      </c>
      <c r="G12" s="4">
        <v>10</v>
      </c>
      <c r="H12" s="7">
        <f t="shared" si="0"/>
        <v>2.3690863128494784E-2</v>
      </c>
      <c r="I12" s="8">
        <f t="shared" si="1"/>
        <v>0.82780990765129137</v>
      </c>
    </row>
    <row r="13" spans="1:9" x14ac:dyDescent="0.25">
      <c r="A13" s="37" t="s">
        <v>115</v>
      </c>
      <c r="B13" s="37" t="s">
        <v>59</v>
      </c>
      <c r="C13" s="5">
        <v>184791.91999999998</v>
      </c>
      <c r="D13" s="5">
        <v>369583.83999999997</v>
      </c>
      <c r="E13" s="6">
        <v>2</v>
      </c>
      <c r="G13" s="4">
        <v>11</v>
      </c>
      <c r="H13" s="7">
        <f t="shared" si="0"/>
        <v>1.7259795878485019E-2</v>
      </c>
      <c r="I13" s="8">
        <f t="shared" si="1"/>
        <v>0.84506970352977639</v>
      </c>
    </row>
    <row r="14" spans="1:9" x14ac:dyDescent="0.25">
      <c r="A14" s="37" t="s">
        <v>116</v>
      </c>
      <c r="B14" s="37" t="s">
        <v>53</v>
      </c>
      <c r="C14" s="5">
        <v>175619.22</v>
      </c>
      <c r="D14" s="5">
        <v>526857.66</v>
      </c>
      <c r="E14" s="6">
        <v>3</v>
      </c>
      <c r="G14" s="4">
        <v>12</v>
      </c>
      <c r="H14" s="7">
        <f t="shared" si="0"/>
        <v>1.6403054254421699E-2</v>
      </c>
      <c r="I14" s="8">
        <f t="shared" si="1"/>
        <v>0.86147275778419807</v>
      </c>
    </row>
    <row r="15" spans="1:9" x14ac:dyDescent="0.25">
      <c r="A15" s="37" t="s">
        <v>50</v>
      </c>
      <c r="B15" s="37" t="s">
        <v>52</v>
      </c>
      <c r="C15" s="5">
        <v>143906.68</v>
      </c>
      <c r="D15" s="5">
        <v>2797545.8592000003</v>
      </c>
      <c r="E15" s="6">
        <v>19.440000000000001</v>
      </c>
      <c r="G15" s="4">
        <v>13</v>
      </c>
      <c r="H15" s="7">
        <f t="shared" si="0"/>
        <v>1.344106345315565E-2</v>
      </c>
      <c r="I15" s="8">
        <f t="shared" si="1"/>
        <v>0.87491382123735373</v>
      </c>
    </row>
    <row r="16" spans="1:9" x14ac:dyDescent="0.25">
      <c r="A16" s="37" t="s">
        <v>116</v>
      </c>
      <c r="B16" s="37" t="s">
        <v>56</v>
      </c>
      <c r="C16" s="5">
        <v>137130.17000000001</v>
      </c>
      <c r="D16" s="5">
        <v>1369919.41</v>
      </c>
      <c r="E16" s="6">
        <v>9.9899198695662648</v>
      </c>
      <c r="G16" s="4">
        <v>14</v>
      </c>
      <c r="H16" s="7">
        <f t="shared" si="0"/>
        <v>1.2808128964631953E-2</v>
      </c>
      <c r="I16" s="8">
        <f t="shared" si="1"/>
        <v>0.88772195020198563</v>
      </c>
    </row>
    <row r="17" spans="1:9" x14ac:dyDescent="0.25">
      <c r="A17" s="37" t="s">
        <v>50</v>
      </c>
      <c r="B17" s="37" t="s">
        <v>55</v>
      </c>
      <c r="C17" s="5">
        <v>118744.27</v>
      </c>
      <c r="D17" s="5">
        <v>1781164.0500000003</v>
      </c>
      <c r="E17" s="6">
        <v>15.000000000000002</v>
      </c>
      <c r="G17" s="4">
        <v>15</v>
      </c>
      <c r="H17" s="7">
        <f t="shared" si="0"/>
        <v>1.1090862965976611E-2</v>
      </c>
      <c r="I17" s="8">
        <f t="shared" si="1"/>
        <v>0.89881281316796224</v>
      </c>
    </row>
    <row r="18" spans="1:9" x14ac:dyDescent="0.25">
      <c r="A18" s="37" t="s">
        <v>116</v>
      </c>
      <c r="B18" s="37" t="s">
        <v>60</v>
      </c>
      <c r="C18" s="5">
        <v>101997.57</v>
      </c>
      <c r="D18" s="5">
        <v>203995.14</v>
      </c>
      <c r="E18" s="6">
        <v>2</v>
      </c>
      <c r="G18" s="4">
        <v>16</v>
      </c>
      <c r="H18" s="7">
        <f t="shared" si="0"/>
        <v>9.5267002924234317E-3</v>
      </c>
      <c r="I18" s="8">
        <f t="shared" si="1"/>
        <v>0.90833951346038566</v>
      </c>
    </row>
    <row r="19" spans="1:9" x14ac:dyDescent="0.25">
      <c r="A19" s="37" t="s">
        <v>50</v>
      </c>
      <c r="B19" s="37" t="s">
        <v>53</v>
      </c>
      <c r="C19" s="5">
        <v>100532.96</v>
      </c>
      <c r="D19" s="5">
        <v>301598.88</v>
      </c>
      <c r="E19" s="6">
        <v>3</v>
      </c>
      <c r="G19" s="4">
        <v>17</v>
      </c>
      <c r="H19" s="7">
        <f t="shared" si="0"/>
        <v>9.3899038911436153E-3</v>
      </c>
      <c r="I19" s="8">
        <f t="shared" si="1"/>
        <v>0.91772941735152924</v>
      </c>
    </row>
    <row r="20" spans="1:9" x14ac:dyDescent="0.25">
      <c r="A20" s="37" t="s">
        <v>116</v>
      </c>
      <c r="B20" s="37" t="s">
        <v>158</v>
      </c>
      <c r="C20" s="5">
        <v>81133.8</v>
      </c>
      <c r="D20" s="5">
        <v>1217007.0000000002</v>
      </c>
      <c r="E20" s="6">
        <v>15.000000000000002</v>
      </c>
      <c r="G20" s="4">
        <v>18</v>
      </c>
      <c r="H20" s="7">
        <f t="shared" si="0"/>
        <v>7.577998144322696E-3</v>
      </c>
      <c r="I20" s="8">
        <f t="shared" si="1"/>
        <v>0.92530741549585194</v>
      </c>
    </row>
    <row r="21" spans="1:9" x14ac:dyDescent="0.25">
      <c r="A21" s="37" t="s">
        <v>116</v>
      </c>
      <c r="B21" s="37" t="s">
        <v>62</v>
      </c>
      <c r="C21" s="5">
        <v>73028.149999999994</v>
      </c>
      <c r="D21" s="5">
        <v>1803970.0569014079</v>
      </c>
      <c r="E21" s="6">
        <v>24.702392938906545</v>
      </c>
      <c r="G21" s="4">
        <v>19</v>
      </c>
      <c r="H21" s="7">
        <f t="shared" si="0"/>
        <v>6.8209203215345441E-3</v>
      </c>
      <c r="I21" s="8">
        <f t="shared" si="1"/>
        <v>0.93212833581738652</v>
      </c>
    </row>
    <row r="22" spans="1:9" x14ac:dyDescent="0.25">
      <c r="A22" s="37" t="s">
        <v>115</v>
      </c>
      <c r="B22" s="37" t="s">
        <v>159</v>
      </c>
      <c r="C22" s="5">
        <v>59575.98</v>
      </c>
      <c r="D22" s="5">
        <v>1191519.6000000001</v>
      </c>
      <c r="E22" s="6">
        <v>20</v>
      </c>
      <c r="G22" s="4">
        <v>20</v>
      </c>
      <c r="H22" s="7">
        <f t="shared" si="0"/>
        <v>5.564470860309834E-3</v>
      </c>
      <c r="I22" s="8">
        <f t="shared" si="1"/>
        <v>0.93769280667769639</v>
      </c>
    </row>
    <row r="23" spans="1:9" x14ac:dyDescent="0.25">
      <c r="A23" s="37" t="s">
        <v>50</v>
      </c>
      <c r="B23" s="37" t="s">
        <v>62</v>
      </c>
      <c r="C23" s="5">
        <v>55604.890000000007</v>
      </c>
      <c r="D23" s="5">
        <v>1229712.3873239439</v>
      </c>
      <c r="E23" s="6">
        <v>22.115184245916929</v>
      </c>
      <c r="G23" s="4">
        <v>21</v>
      </c>
      <c r="H23" s="7">
        <f t="shared" si="0"/>
        <v>5.1935660998901527E-3</v>
      </c>
      <c r="I23" s="8">
        <f t="shared" si="1"/>
        <v>0.94288637277758658</v>
      </c>
    </row>
    <row r="24" spans="1:9" x14ac:dyDescent="0.25">
      <c r="A24" s="37" t="s">
        <v>116</v>
      </c>
      <c r="B24" s="37" t="s">
        <v>54</v>
      </c>
      <c r="C24" s="5">
        <v>52682.29</v>
      </c>
      <c r="D24" s="5">
        <v>579505.18999999994</v>
      </c>
      <c r="E24" s="6">
        <v>10.999999999999998</v>
      </c>
      <c r="G24" s="4">
        <v>22</v>
      </c>
      <c r="H24" s="7">
        <f t="shared" si="0"/>
        <v>4.9205916135897755E-3</v>
      </c>
      <c r="I24" s="8">
        <f t="shared" si="1"/>
        <v>0.9478069643911764</v>
      </c>
    </row>
    <row r="25" spans="1:9" x14ac:dyDescent="0.25">
      <c r="A25" s="37" t="s">
        <v>116</v>
      </c>
      <c r="B25" s="37" t="s">
        <v>65</v>
      </c>
      <c r="C25" s="5">
        <v>52064.03</v>
      </c>
      <c r="D25" s="5">
        <v>1041280.6000000003</v>
      </c>
      <c r="E25" s="6">
        <v>20.000000000000007</v>
      </c>
      <c r="G25" s="4">
        <v>23</v>
      </c>
      <c r="H25" s="7">
        <f t="shared" si="0"/>
        <v>4.8628453582349298E-3</v>
      </c>
      <c r="I25" s="8">
        <f t="shared" si="1"/>
        <v>0.95266980974941129</v>
      </c>
    </row>
    <row r="26" spans="1:9" x14ac:dyDescent="0.25">
      <c r="A26" s="37" t="s">
        <v>115</v>
      </c>
      <c r="B26" s="37" t="s">
        <v>160</v>
      </c>
      <c r="C26" s="5">
        <v>42734.25</v>
      </c>
      <c r="D26" s="5">
        <v>256405.5</v>
      </c>
      <c r="E26" s="6">
        <v>6</v>
      </c>
      <c r="G26" s="4">
        <v>24</v>
      </c>
      <c r="H26" s="7">
        <f t="shared" si="0"/>
        <v>3.9914322661951263E-3</v>
      </c>
      <c r="I26" s="8">
        <f t="shared" si="1"/>
        <v>0.95666124201560643</v>
      </c>
    </row>
    <row r="27" spans="1:9" x14ac:dyDescent="0.25">
      <c r="A27" s="37" t="s">
        <v>116</v>
      </c>
      <c r="B27" s="37" t="s">
        <v>161</v>
      </c>
      <c r="C27" s="5">
        <v>42367.770000000004</v>
      </c>
      <c r="D27" s="5">
        <v>423677.69999999995</v>
      </c>
      <c r="E27" s="6">
        <v>9.9999999999999982</v>
      </c>
      <c r="G27" s="4">
        <v>25</v>
      </c>
      <c r="H27" s="7">
        <f t="shared" si="0"/>
        <v>3.957202576966576E-3</v>
      </c>
      <c r="I27" s="8">
        <f t="shared" si="1"/>
        <v>0.96061844459257295</v>
      </c>
    </row>
    <row r="28" spans="1:9" x14ac:dyDescent="0.25">
      <c r="A28" s="37" t="s">
        <v>115</v>
      </c>
      <c r="B28" s="37" t="s">
        <v>162</v>
      </c>
      <c r="C28" s="5">
        <v>41247.67</v>
      </c>
      <c r="D28" s="5">
        <v>618715.05000000005</v>
      </c>
      <c r="E28" s="6">
        <v>15.000000000000002</v>
      </c>
      <c r="G28" s="4">
        <v>26</v>
      </c>
      <c r="H28" s="7">
        <f t="shared" si="0"/>
        <v>3.8525838395050511E-3</v>
      </c>
      <c r="I28" s="8">
        <f t="shared" si="1"/>
        <v>0.96447102843207799</v>
      </c>
    </row>
    <row r="29" spans="1:9" x14ac:dyDescent="0.25">
      <c r="A29" s="37" t="s">
        <v>115</v>
      </c>
      <c r="B29" s="37" t="s">
        <v>163</v>
      </c>
      <c r="C29" s="5">
        <v>35688.71</v>
      </c>
      <c r="D29" s="5">
        <v>428264.52</v>
      </c>
      <c r="E29" s="6">
        <v>12</v>
      </c>
      <c r="G29" s="4">
        <v>27</v>
      </c>
      <c r="H29" s="7">
        <f t="shared" si="0"/>
        <v>3.3333700400236502E-3</v>
      </c>
      <c r="I29" s="8">
        <f t="shared" si="1"/>
        <v>0.96780439847210165</v>
      </c>
    </row>
    <row r="30" spans="1:9" x14ac:dyDescent="0.25">
      <c r="A30" s="37" t="s">
        <v>116</v>
      </c>
      <c r="B30" s="37" t="s">
        <v>57</v>
      </c>
      <c r="C30" s="5">
        <v>35346.050000000003</v>
      </c>
      <c r="D30" s="5">
        <v>285596.08399999992</v>
      </c>
      <c r="E30" s="6">
        <v>8.0799999999999965</v>
      </c>
      <c r="G30" s="4">
        <v>28</v>
      </c>
      <c r="H30" s="7">
        <f t="shared" si="0"/>
        <v>3.3013651685134585E-3</v>
      </c>
      <c r="I30" s="8">
        <f t="shared" si="1"/>
        <v>0.97110576364061507</v>
      </c>
    </row>
    <row r="31" spans="1:9" x14ac:dyDescent="0.25">
      <c r="A31" s="37" t="s">
        <v>50</v>
      </c>
      <c r="B31" s="37" t="s">
        <v>158</v>
      </c>
      <c r="C31" s="5">
        <v>32854.800000000003</v>
      </c>
      <c r="D31" s="5">
        <v>492822.00000000012</v>
      </c>
      <c r="E31" s="6">
        <v>15.000000000000002</v>
      </c>
      <c r="G31" s="4">
        <v>29</v>
      </c>
      <c r="H31" s="7">
        <f t="shared" si="0"/>
        <v>3.0686793103748785E-3</v>
      </c>
      <c r="I31" s="8">
        <f t="shared" si="1"/>
        <v>0.97417444295098998</v>
      </c>
    </row>
    <row r="32" spans="1:9" x14ac:dyDescent="0.25">
      <c r="A32" s="37" t="s">
        <v>115</v>
      </c>
      <c r="B32" s="37" t="s">
        <v>164</v>
      </c>
      <c r="C32" s="5">
        <v>26572.729999999996</v>
      </c>
      <c r="D32" s="5">
        <v>235687.75999999995</v>
      </c>
      <c r="E32" s="6">
        <v>8.8695350458910323</v>
      </c>
      <c r="G32" s="4">
        <v>30</v>
      </c>
      <c r="H32" s="7">
        <f t="shared" si="0"/>
        <v>2.4819261347254532E-3</v>
      </c>
      <c r="I32" s="8">
        <f t="shared" si="1"/>
        <v>0.9766563690857154</v>
      </c>
    </row>
    <row r="33" spans="1:9" x14ac:dyDescent="0.25">
      <c r="A33" s="37" t="s">
        <v>50</v>
      </c>
      <c r="B33" s="37" t="s">
        <v>157</v>
      </c>
      <c r="C33" s="5">
        <v>24510.369999999995</v>
      </c>
      <c r="D33" s="5">
        <v>462663.2899999998</v>
      </c>
      <c r="E33" s="6">
        <v>18.876226266678142</v>
      </c>
      <c r="G33" s="4">
        <v>31</v>
      </c>
      <c r="H33" s="7">
        <f t="shared" si="0"/>
        <v>2.28929913767952E-3</v>
      </c>
      <c r="I33" s="8">
        <f t="shared" si="1"/>
        <v>0.9789456682233949</v>
      </c>
    </row>
    <row r="34" spans="1:9" x14ac:dyDescent="0.25">
      <c r="A34" s="37" t="s">
        <v>115</v>
      </c>
      <c r="B34" s="37" t="s">
        <v>54</v>
      </c>
      <c r="C34" s="5">
        <v>22788.519999999997</v>
      </c>
      <c r="D34" s="5">
        <v>228990.91999999995</v>
      </c>
      <c r="E34" s="6">
        <v>10.048520921937888</v>
      </c>
      <c r="G34" s="4">
        <v>32</v>
      </c>
      <c r="H34" s="7">
        <f t="shared" si="0"/>
        <v>2.1284761994613912E-3</v>
      </c>
      <c r="I34" s="8">
        <f t="shared" si="1"/>
        <v>0.98107414442285634</v>
      </c>
    </row>
    <row r="35" spans="1:9" x14ac:dyDescent="0.25">
      <c r="A35" s="37" t="s">
        <v>50</v>
      </c>
      <c r="B35" s="37" t="s">
        <v>61</v>
      </c>
      <c r="C35" s="5">
        <v>18539.32</v>
      </c>
      <c r="D35" s="5">
        <v>370786.40000000008</v>
      </c>
      <c r="E35" s="6">
        <v>20.000000000000004</v>
      </c>
      <c r="G35" s="4">
        <v>33</v>
      </c>
      <c r="H35" s="7">
        <f t="shared" ref="H35:H66" si="2">C35/$C$80</f>
        <v>1.7315956180655242E-3</v>
      </c>
      <c r="I35" s="8">
        <f t="shared" si="1"/>
        <v>0.98280574004092192</v>
      </c>
    </row>
    <row r="36" spans="1:9" x14ac:dyDescent="0.25">
      <c r="A36" s="37" t="s">
        <v>116</v>
      </c>
      <c r="B36" s="37" t="s">
        <v>165</v>
      </c>
      <c r="C36" s="5">
        <v>14711</v>
      </c>
      <c r="D36" s="5">
        <v>73555</v>
      </c>
      <c r="E36" s="6">
        <v>5</v>
      </c>
      <c r="G36" s="4">
        <v>34</v>
      </c>
      <c r="H36" s="7">
        <f t="shared" si="2"/>
        <v>1.3740257537688506E-3</v>
      </c>
      <c r="I36" s="8">
        <f t="shared" si="1"/>
        <v>0.9841797657946908</v>
      </c>
    </row>
    <row r="37" spans="1:9" x14ac:dyDescent="0.25">
      <c r="A37" s="37" t="s">
        <v>116</v>
      </c>
      <c r="B37" s="37" t="s">
        <v>52</v>
      </c>
      <c r="C37" s="5">
        <v>12841.03</v>
      </c>
      <c r="D37" s="5">
        <v>244477.12479999993</v>
      </c>
      <c r="E37" s="6">
        <v>19.038747265600961</v>
      </c>
      <c r="G37" s="4">
        <v>35</v>
      </c>
      <c r="H37" s="7">
        <f t="shared" si="2"/>
        <v>1.1993682227529349E-3</v>
      </c>
      <c r="I37" s="8">
        <f t="shared" si="1"/>
        <v>0.9853791340174437</v>
      </c>
    </row>
    <row r="38" spans="1:9" x14ac:dyDescent="0.25">
      <c r="A38" s="37" t="s">
        <v>116</v>
      </c>
      <c r="B38" s="37" t="s">
        <v>166</v>
      </c>
      <c r="C38" s="5">
        <v>11824.76</v>
      </c>
      <c r="D38" s="5">
        <v>236495.19999999995</v>
      </c>
      <c r="E38" s="6">
        <v>19.999999999999996</v>
      </c>
      <c r="G38" s="4">
        <v>36</v>
      </c>
      <c r="H38" s="7">
        <f t="shared" si="2"/>
        <v>1.1044473368320138E-3</v>
      </c>
      <c r="I38" s="8">
        <f t="shared" si="1"/>
        <v>0.98648358135427572</v>
      </c>
    </row>
    <row r="39" spans="1:9" x14ac:dyDescent="0.25">
      <c r="A39" s="37" t="s">
        <v>50</v>
      </c>
      <c r="B39" s="37" t="s">
        <v>57</v>
      </c>
      <c r="C39" s="5">
        <v>11600.980000000001</v>
      </c>
      <c r="D39" s="5">
        <v>93735.918399999966</v>
      </c>
      <c r="E39" s="6">
        <v>8.0799999999999965</v>
      </c>
      <c r="G39" s="4">
        <v>37</v>
      </c>
      <c r="H39" s="7">
        <f t="shared" si="2"/>
        <v>1.0835460056391381E-3</v>
      </c>
      <c r="I39" s="8">
        <f t="shared" si="1"/>
        <v>0.98756712735991481</v>
      </c>
    </row>
    <row r="40" spans="1:9" x14ac:dyDescent="0.25">
      <c r="A40" s="37" t="s">
        <v>116</v>
      </c>
      <c r="B40" s="37" t="s">
        <v>167</v>
      </c>
      <c r="C40" s="5">
        <v>10346.24</v>
      </c>
      <c r="D40" s="5">
        <v>155193.59999999998</v>
      </c>
      <c r="E40" s="6">
        <v>14.999999999999998</v>
      </c>
      <c r="G40" s="4">
        <v>38</v>
      </c>
      <c r="H40" s="7">
        <f t="shared" si="2"/>
        <v>9.6635172419777256E-4</v>
      </c>
      <c r="I40" s="8">
        <f t="shared" si="1"/>
        <v>0.9885334790841126</v>
      </c>
    </row>
    <row r="41" spans="1:9" x14ac:dyDescent="0.25">
      <c r="A41" s="37" t="s">
        <v>115</v>
      </c>
      <c r="B41" s="37" t="s">
        <v>168</v>
      </c>
      <c r="C41" s="5">
        <v>9389.27</v>
      </c>
      <c r="D41" s="5">
        <v>154777.04999999996</v>
      </c>
      <c r="E41" s="6">
        <v>16.48446045326207</v>
      </c>
      <c r="G41" s="4">
        <v>39</v>
      </c>
      <c r="H41" s="7">
        <f t="shared" si="2"/>
        <v>8.7696953226084273E-4</v>
      </c>
      <c r="I41" s="8">
        <f t="shared" si="1"/>
        <v>0.98941044861637339</v>
      </c>
    </row>
    <row r="42" spans="1:9" x14ac:dyDescent="0.25">
      <c r="A42" s="37" t="s">
        <v>116</v>
      </c>
      <c r="B42" s="37" t="s">
        <v>169</v>
      </c>
      <c r="C42" s="5">
        <v>8548.2900000000009</v>
      </c>
      <c r="D42" s="5">
        <v>17096.580000000002</v>
      </c>
      <c r="E42" s="6">
        <v>2</v>
      </c>
      <c r="G42" s="4">
        <v>40</v>
      </c>
      <c r="H42" s="7">
        <f t="shared" si="2"/>
        <v>7.9842095103560117E-4</v>
      </c>
      <c r="I42" s="8">
        <f t="shared" si="1"/>
        <v>0.99020886956740894</v>
      </c>
    </row>
    <row r="43" spans="1:9" x14ac:dyDescent="0.25">
      <c r="A43" s="37" t="s">
        <v>50</v>
      </c>
      <c r="B43" s="37" t="s">
        <v>63</v>
      </c>
      <c r="C43" s="5">
        <v>6574.54</v>
      </c>
      <c r="D43" s="5">
        <v>102356.91271081132</v>
      </c>
      <c r="E43" s="6">
        <v>15.568680502485545</v>
      </c>
      <c r="G43" s="4">
        <v>41</v>
      </c>
      <c r="H43" s="7">
        <f t="shared" si="2"/>
        <v>6.1407023854146282E-4</v>
      </c>
      <c r="I43" s="8">
        <f t="shared" si="1"/>
        <v>0.99082293980595038</v>
      </c>
    </row>
    <row r="44" spans="1:9" x14ac:dyDescent="0.25">
      <c r="A44" s="37" t="s">
        <v>116</v>
      </c>
      <c r="B44" s="37" t="s">
        <v>58</v>
      </c>
      <c r="C44" s="5">
        <v>6501.52</v>
      </c>
      <c r="D44" s="5">
        <v>65015.200000000004</v>
      </c>
      <c r="E44" s="6">
        <v>10</v>
      </c>
      <c r="G44" s="4">
        <v>42</v>
      </c>
      <c r="H44" s="7">
        <f t="shared" si="2"/>
        <v>6.0725007944009636E-4</v>
      </c>
      <c r="I44" s="8">
        <f t="shared" si="1"/>
        <v>0.99143018988539044</v>
      </c>
    </row>
    <row r="45" spans="1:9" x14ac:dyDescent="0.25">
      <c r="A45" s="37" t="s">
        <v>50</v>
      </c>
      <c r="B45" s="37" t="s">
        <v>56</v>
      </c>
      <c r="C45" s="5">
        <v>6467.8300000000008</v>
      </c>
      <c r="D45" s="5">
        <v>64678.299999999996</v>
      </c>
      <c r="E45" s="6">
        <v>9.9999999999999982</v>
      </c>
      <c r="G45" s="4">
        <v>43</v>
      </c>
      <c r="H45" s="7">
        <f t="shared" si="2"/>
        <v>6.0410339140770761E-4</v>
      </c>
      <c r="I45" s="8">
        <f t="shared" si="1"/>
        <v>0.99203429327679815</v>
      </c>
    </row>
    <row r="46" spans="1:9" x14ac:dyDescent="0.25">
      <c r="A46" s="37" t="s">
        <v>115</v>
      </c>
      <c r="B46" s="37" t="s">
        <v>117</v>
      </c>
      <c r="C46" s="5">
        <v>6138.24</v>
      </c>
      <c r="D46" s="5">
        <v>73658.87999999999</v>
      </c>
      <c r="E46" s="6">
        <v>11.999999999999998</v>
      </c>
      <c r="G46" s="4">
        <v>44</v>
      </c>
      <c r="H46" s="7">
        <f t="shared" si="2"/>
        <v>5.7331927420393644E-4</v>
      </c>
      <c r="I46" s="8">
        <f t="shared" si="1"/>
        <v>0.99260761255100205</v>
      </c>
    </row>
    <row r="47" spans="1:9" x14ac:dyDescent="0.25">
      <c r="A47" s="37" t="s">
        <v>115</v>
      </c>
      <c r="B47" s="37" t="s">
        <v>56</v>
      </c>
      <c r="C47" s="5">
        <v>5003.92</v>
      </c>
      <c r="D47" s="5">
        <v>50039.19999999999</v>
      </c>
      <c r="E47" s="6">
        <v>9.9999999999999982</v>
      </c>
      <c r="G47" s="4">
        <v>45</v>
      </c>
      <c r="H47" s="7">
        <f t="shared" si="2"/>
        <v>4.6737237100122542E-4</v>
      </c>
      <c r="I47" s="8">
        <f t="shared" si="1"/>
        <v>0.9930749849220033</v>
      </c>
    </row>
    <row r="48" spans="1:9" x14ac:dyDescent="0.25">
      <c r="A48" s="37" t="s">
        <v>50</v>
      </c>
      <c r="B48" s="37" t="s">
        <v>60</v>
      </c>
      <c r="C48" s="5">
        <v>4976.42</v>
      </c>
      <c r="D48" s="5">
        <v>9952.84</v>
      </c>
      <c r="E48" s="6">
        <v>2</v>
      </c>
      <c r="G48" s="4">
        <v>46</v>
      </c>
      <c r="H48" s="7">
        <f t="shared" si="2"/>
        <v>4.6480383669161743E-4</v>
      </c>
      <c r="I48" s="8">
        <f t="shared" si="1"/>
        <v>0.99353978875869486</v>
      </c>
    </row>
    <row r="49" spans="1:9" x14ac:dyDescent="0.25">
      <c r="A49" s="37" t="s">
        <v>50</v>
      </c>
      <c r="B49" s="37" t="s">
        <v>170</v>
      </c>
      <c r="C49" s="5">
        <v>4781.47</v>
      </c>
      <c r="D49" s="5">
        <v>56564.79010000002</v>
      </c>
      <c r="E49" s="6">
        <v>11.830000000000004</v>
      </c>
      <c r="G49" s="4">
        <v>47</v>
      </c>
      <c r="H49" s="7">
        <f t="shared" si="2"/>
        <v>4.4659526346768722E-4</v>
      </c>
      <c r="I49" s="8">
        <f t="shared" si="1"/>
        <v>0.99398638402216255</v>
      </c>
    </row>
    <row r="50" spans="1:9" x14ac:dyDescent="0.25">
      <c r="A50" s="37" t="s">
        <v>116</v>
      </c>
      <c r="B50" s="37" t="s">
        <v>171</v>
      </c>
      <c r="C50" s="5">
        <v>4739.37</v>
      </c>
      <c r="D50" s="5">
        <v>9478.74</v>
      </c>
      <c r="E50" s="6">
        <v>2</v>
      </c>
      <c r="G50" s="4">
        <v>48</v>
      </c>
      <c r="H50" s="7">
        <f t="shared" si="2"/>
        <v>4.4266307094279638E-4</v>
      </c>
      <c r="I50" s="8">
        <f t="shared" si="1"/>
        <v>0.99442904709310531</v>
      </c>
    </row>
    <row r="51" spans="1:9" x14ac:dyDescent="0.25">
      <c r="A51" s="37" t="s">
        <v>116</v>
      </c>
      <c r="B51" s="37" t="s">
        <v>172</v>
      </c>
      <c r="C51" s="5">
        <v>4380.22</v>
      </c>
      <c r="D51" s="5">
        <v>13140.66</v>
      </c>
      <c r="E51" s="6">
        <v>3</v>
      </c>
      <c r="G51" s="4">
        <v>49</v>
      </c>
      <c r="H51" s="7">
        <f t="shared" si="2"/>
        <v>4.0911801285931581E-4</v>
      </c>
      <c r="I51" s="8">
        <f t="shared" si="1"/>
        <v>0.99483816510596468</v>
      </c>
    </row>
    <row r="52" spans="1:9" x14ac:dyDescent="0.25">
      <c r="A52" s="37" t="s">
        <v>116</v>
      </c>
      <c r="B52" s="37" t="s">
        <v>63</v>
      </c>
      <c r="C52" s="5">
        <v>4235.26</v>
      </c>
      <c r="D52" s="5">
        <v>65439.19554944081</v>
      </c>
      <c r="E52" s="6">
        <v>15.451045638152276</v>
      </c>
      <c r="G52" s="4">
        <v>50</v>
      </c>
      <c r="H52" s="7">
        <f t="shared" si="2"/>
        <v>3.9557856800401486E-4</v>
      </c>
      <c r="I52" s="8">
        <f t="shared" si="1"/>
        <v>0.99523374367396866</v>
      </c>
    </row>
    <row r="53" spans="1:9" x14ac:dyDescent="0.25">
      <c r="A53" s="37" t="s">
        <v>116</v>
      </c>
      <c r="B53" s="37" t="s">
        <v>173</v>
      </c>
      <c r="C53" s="5">
        <v>3969.28</v>
      </c>
      <c r="D53" s="5">
        <v>79385.599999999991</v>
      </c>
      <c r="E53" s="6">
        <v>19.999999999999996</v>
      </c>
      <c r="G53" s="4">
        <v>51</v>
      </c>
      <c r="H53" s="7">
        <f t="shared" si="2"/>
        <v>3.7073570416148619E-4</v>
      </c>
      <c r="I53" s="8">
        <f t="shared" si="1"/>
        <v>0.99560447937813012</v>
      </c>
    </row>
    <row r="54" spans="1:9" x14ac:dyDescent="0.25">
      <c r="A54" s="37" t="s">
        <v>115</v>
      </c>
      <c r="B54" s="37" t="s">
        <v>174</v>
      </c>
      <c r="C54" s="5">
        <v>3917.27</v>
      </c>
      <c r="D54" s="5">
        <v>47007.239999999991</v>
      </c>
      <c r="E54" s="6">
        <v>11.999999999999998</v>
      </c>
      <c r="G54" s="4">
        <v>52</v>
      </c>
      <c r="H54" s="7">
        <f t="shared" si="2"/>
        <v>3.6587790527266029E-4</v>
      </c>
      <c r="I54" s="8">
        <f t="shared" si="1"/>
        <v>0.99597035728340277</v>
      </c>
    </row>
    <row r="55" spans="1:9" x14ac:dyDescent="0.25">
      <c r="A55" s="37" t="s">
        <v>115</v>
      </c>
      <c r="B55" s="37" t="s">
        <v>175</v>
      </c>
      <c r="C55" s="5">
        <v>3861</v>
      </c>
      <c r="D55" s="5">
        <v>46332</v>
      </c>
      <c r="E55" s="6">
        <v>12</v>
      </c>
      <c r="G55" s="4">
        <v>53</v>
      </c>
      <c r="H55" s="7">
        <f t="shared" si="2"/>
        <v>3.6062221706896421E-4</v>
      </c>
      <c r="I55" s="8">
        <f t="shared" si="1"/>
        <v>0.99633097950047178</v>
      </c>
    </row>
    <row r="56" spans="1:9" x14ac:dyDescent="0.25">
      <c r="A56" s="37" t="s">
        <v>50</v>
      </c>
      <c r="B56" s="37" t="s">
        <v>161</v>
      </c>
      <c r="C56" s="5">
        <v>3423.44</v>
      </c>
      <c r="D56" s="5">
        <v>34234.399999999994</v>
      </c>
      <c r="E56" s="6">
        <v>9.9999999999999982</v>
      </c>
      <c r="G56" s="4">
        <v>54</v>
      </c>
      <c r="H56" s="7">
        <f t="shared" si="2"/>
        <v>3.1975356715943404E-4</v>
      </c>
      <c r="I56" s="8">
        <f t="shared" si="1"/>
        <v>0.99665073306763119</v>
      </c>
    </row>
    <row r="57" spans="1:9" x14ac:dyDescent="0.25">
      <c r="A57" s="37" t="s">
        <v>115</v>
      </c>
      <c r="B57" s="37" t="s">
        <v>176</v>
      </c>
      <c r="C57" s="5">
        <v>2997.37</v>
      </c>
      <c r="D57" s="5">
        <v>35968.439999999995</v>
      </c>
      <c r="E57" s="6">
        <v>11.999999999999998</v>
      </c>
      <c r="G57" s="4">
        <v>55</v>
      </c>
      <c r="H57" s="7">
        <f t="shared" si="2"/>
        <v>2.7995809758508191E-4</v>
      </c>
      <c r="I57" s="8">
        <f t="shared" si="1"/>
        <v>0.99693069116521627</v>
      </c>
    </row>
    <row r="58" spans="1:9" x14ac:dyDescent="0.25">
      <c r="A58" s="37" t="s">
        <v>116</v>
      </c>
      <c r="B58" s="37" t="s">
        <v>168</v>
      </c>
      <c r="C58" s="5">
        <v>2972.38</v>
      </c>
      <c r="D58" s="5">
        <v>47558.079999999994</v>
      </c>
      <c r="E58" s="6">
        <v>15.999999999999998</v>
      </c>
      <c r="G58" s="4">
        <v>56</v>
      </c>
      <c r="H58" s="7">
        <f t="shared" si="2"/>
        <v>2.776240004070054E-4</v>
      </c>
      <c r="I58" s="8">
        <f t="shared" si="1"/>
        <v>0.99720831516562325</v>
      </c>
    </row>
    <row r="59" spans="1:9" x14ac:dyDescent="0.25">
      <c r="A59" s="37" t="s">
        <v>50</v>
      </c>
      <c r="B59" s="37" t="s">
        <v>167</v>
      </c>
      <c r="C59" s="5">
        <v>2806.7</v>
      </c>
      <c r="D59" s="5">
        <v>42100.499999999993</v>
      </c>
      <c r="E59" s="6">
        <v>14.999999999999998</v>
      </c>
      <c r="G59" s="4">
        <v>57</v>
      </c>
      <c r="H59" s="7">
        <f t="shared" si="2"/>
        <v>2.6214928170097427E-4</v>
      </c>
      <c r="I59" s="8">
        <f t="shared" si="1"/>
        <v>0.99747046444732423</v>
      </c>
    </row>
    <row r="60" spans="1:9" x14ac:dyDescent="0.25">
      <c r="A60" s="37" t="s">
        <v>116</v>
      </c>
      <c r="B60" s="37" t="s">
        <v>66</v>
      </c>
      <c r="C60" s="5">
        <v>2770.69</v>
      </c>
      <c r="D60" s="5">
        <v>55413.799999999996</v>
      </c>
      <c r="E60" s="6">
        <v>19.999999999999996</v>
      </c>
      <c r="G60" s="4">
        <v>58</v>
      </c>
      <c r="H60" s="7">
        <f t="shared" si="2"/>
        <v>2.5878590277410215E-4</v>
      </c>
      <c r="I60" s="8">
        <f t="shared" si="1"/>
        <v>0.9977292503500983</v>
      </c>
    </row>
    <row r="61" spans="1:9" x14ac:dyDescent="0.25">
      <c r="A61" s="37" t="s">
        <v>115</v>
      </c>
      <c r="B61" s="37" t="s">
        <v>125</v>
      </c>
      <c r="C61" s="5">
        <v>2760</v>
      </c>
      <c r="D61" s="5">
        <v>33120</v>
      </c>
      <c r="E61" s="6">
        <v>12</v>
      </c>
      <c r="G61" s="4">
        <v>59</v>
      </c>
      <c r="H61" s="7">
        <f t="shared" si="2"/>
        <v>2.5778744343702179E-4</v>
      </c>
      <c r="I61" s="8">
        <f t="shared" si="1"/>
        <v>0.99798703779353537</v>
      </c>
    </row>
    <row r="62" spans="1:9" x14ac:dyDescent="0.25">
      <c r="A62" s="37" t="s">
        <v>50</v>
      </c>
      <c r="B62" s="37" t="s">
        <v>49</v>
      </c>
      <c r="C62" s="5">
        <v>2693.61</v>
      </c>
      <c r="D62" s="5">
        <v>53872.200000000004</v>
      </c>
      <c r="E62" s="6">
        <v>20</v>
      </c>
      <c r="G62" s="4">
        <v>60</v>
      </c>
      <c r="H62" s="7">
        <f t="shared" si="2"/>
        <v>2.5158653460738997E-4</v>
      </c>
      <c r="I62" s="8">
        <f t="shared" si="1"/>
        <v>0.99823862432814281</v>
      </c>
    </row>
    <row r="63" spans="1:9" x14ac:dyDescent="0.25">
      <c r="A63" s="37" t="s">
        <v>115</v>
      </c>
      <c r="B63" s="37" t="s">
        <v>177</v>
      </c>
      <c r="C63" s="5">
        <v>2093.48</v>
      </c>
      <c r="D63" s="5">
        <v>25121.759999999998</v>
      </c>
      <c r="E63" s="6">
        <v>12</v>
      </c>
      <c r="G63" s="4">
        <v>61</v>
      </c>
      <c r="H63" s="7">
        <f t="shared" si="2"/>
        <v>1.9553364387193349E-4</v>
      </c>
      <c r="I63" s="8">
        <f t="shared" si="1"/>
        <v>0.99843415797201474</v>
      </c>
    </row>
    <row r="64" spans="1:9" x14ac:dyDescent="0.25">
      <c r="A64" s="37" t="s">
        <v>50</v>
      </c>
      <c r="B64" s="37" t="s">
        <v>169</v>
      </c>
      <c r="C64" s="5">
        <v>1981.76</v>
      </c>
      <c r="D64" s="5">
        <v>3963.52</v>
      </c>
      <c r="E64" s="6">
        <v>2</v>
      </c>
      <c r="G64" s="4">
        <v>62</v>
      </c>
      <c r="H64" s="7">
        <f t="shared" si="2"/>
        <v>1.8509885648759143E-4</v>
      </c>
      <c r="I64" s="8">
        <f t="shared" si="1"/>
        <v>0.99861925682850228</v>
      </c>
    </row>
    <row r="65" spans="1:9" x14ac:dyDescent="0.25">
      <c r="A65" s="37" t="s">
        <v>50</v>
      </c>
      <c r="B65" s="37" t="s">
        <v>172</v>
      </c>
      <c r="C65" s="5">
        <v>1951.15</v>
      </c>
      <c r="D65" s="5">
        <v>5853.4500000000007</v>
      </c>
      <c r="E65" s="6">
        <v>3.0000000000000004</v>
      </c>
      <c r="G65" s="4">
        <v>63</v>
      </c>
      <c r="H65" s="7">
        <f t="shared" si="2"/>
        <v>1.8223984429787865E-4</v>
      </c>
      <c r="I65" s="8">
        <f t="shared" si="1"/>
        <v>0.99880149667280016</v>
      </c>
    </row>
    <row r="66" spans="1:9" x14ac:dyDescent="0.25">
      <c r="A66" s="37" t="s">
        <v>50</v>
      </c>
      <c r="B66" s="37" t="s">
        <v>168</v>
      </c>
      <c r="C66" s="5">
        <v>1928.0900000000001</v>
      </c>
      <c r="D66" s="5">
        <v>29653.520000000004</v>
      </c>
      <c r="E66" s="6">
        <v>15.379738497684238</v>
      </c>
      <c r="G66" s="4">
        <v>64</v>
      </c>
      <c r="H66" s="7">
        <f t="shared" si="2"/>
        <v>1.8008601152771282E-4</v>
      </c>
      <c r="I66" s="8">
        <f t="shared" si="1"/>
        <v>0.99898158268432791</v>
      </c>
    </row>
    <row r="67" spans="1:9" x14ac:dyDescent="0.25">
      <c r="A67" s="37" t="s">
        <v>50</v>
      </c>
      <c r="B67" s="37" t="s">
        <v>64</v>
      </c>
      <c r="C67" s="5">
        <v>1752.5</v>
      </c>
      <c r="D67" s="5">
        <v>35050</v>
      </c>
      <c r="E67" s="6">
        <v>20</v>
      </c>
      <c r="G67" s="4">
        <v>65</v>
      </c>
      <c r="H67" s="7">
        <f t="shared" ref="H67:H78" si="3">C67/$C$80</f>
        <v>1.6368568645774663E-4</v>
      </c>
      <c r="I67" s="8">
        <f t="shared" si="1"/>
        <v>0.99914526837078566</v>
      </c>
    </row>
    <row r="68" spans="1:9" x14ac:dyDescent="0.25">
      <c r="A68" s="37" t="s">
        <v>116</v>
      </c>
      <c r="B68" s="37" t="s">
        <v>49</v>
      </c>
      <c r="C68" s="5">
        <v>1592.52</v>
      </c>
      <c r="D68" s="5">
        <v>7962.6</v>
      </c>
      <c r="E68" s="6">
        <v>5</v>
      </c>
      <c r="G68" s="4">
        <v>66</v>
      </c>
      <c r="H68" s="7">
        <f t="shared" si="3"/>
        <v>1.4874335486316157E-4</v>
      </c>
      <c r="I68" s="8">
        <f t="shared" si="1"/>
        <v>0.9992940117256488</v>
      </c>
    </row>
    <row r="69" spans="1:9" x14ac:dyDescent="0.25">
      <c r="A69" s="37" t="s">
        <v>116</v>
      </c>
      <c r="B69" s="37" t="s">
        <v>178</v>
      </c>
      <c r="C69" s="5">
        <v>1300.8</v>
      </c>
      <c r="D69" s="5">
        <v>19511.999999999996</v>
      </c>
      <c r="E69" s="6">
        <v>14.999999999999998</v>
      </c>
      <c r="G69" s="4">
        <v>67</v>
      </c>
      <c r="H69" s="7">
        <f t="shared" si="3"/>
        <v>1.2149634290683984E-4</v>
      </c>
      <c r="I69" s="8">
        <f t="shared" ref="I69:I78" si="4">I68+H69</f>
        <v>0.99941550806855561</v>
      </c>
    </row>
    <row r="70" spans="1:9" x14ac:dyDescent="0.25">
      <c r="A70" s="37" t="s">
        <v>115</v>
      </c>
      <c r="B70" s="37" t="s">
        <v>62</v>
      </c>
      <c r="C70" s="5">
        <v>1238.68</v>
      </c>
      <c r="D70" s="5">
        <v>30967.000000000004</v>
      </c>
      <c r="E70" s="6">
        <v>25</v>
      </c>
      <c r="G70" s="4">
        <v>68</v>
      </c>
      <c r="H70" s="7">
        <f t="shared" si="3"/>
        <v>1.1569425740455441E-4</v>
      </c>
      <c r="I70" s="8">
        <f t="shared" si="4"/>
        <v>0.99953120232596016</v>
      </c>
    </row>
    <row r="71" spans="1:9" x14ac:dyDescent="0.25">
      <c r="A71" s="37" t="s">
        <v>115</v>
      </c>
      <c r="B71" s="37" t="s">
        <v>161</v>
      </c>
      <c r="C71" s="5">
        <v>1170.1300000000001</v>
      </c>
      <c r="D71" s="5">
        <v>11701.300000000003</v>
      </c>
      <c r="E71" s="6">
        <v>10.000000000000002</v>
      </c>
      <c r="G71" s="4">
        <v>69</v>
      </c>
      <c r="H71" s="7">
        <f t="shared" si="3"/>
        <v>1.0929160188005882E-4</v>
      </c>
      <c r="I71" s="8">
        <f t="shared" si="4"/>
        <v>0.99964049392784027</v>
      </c>
    </row>
    <row r="72" spans="1:9" x14ac:dyDescent="0.25">
      <c r="A72" s="37" t="s">
        <v>115</v>
      </c>
      <c r="B72" s="37" t="s">
        <v>179</v>
      </c>
      <c r="C72" s="5">
        <v>1079.71</v>
      </c>
      <c r="D72" s="5">
        <v>20126.650000000009</v>
      </c>
      <c r="E72" s="6">
        <v>18.640792435005704</v>
      </c>
      <c r="G72" s="4">
        <v>70</v>
      </c>
      <c r="H72" s="7">
        <f t="shared" si="3"/>
        <v>1.0084626107006768E-4</v>
      </c>
      <c r="I72" s="8">
        <f t="shared" si="4"/>
        <v>0.99974134018891037</v>
      </c>
    </row>
    <row r="73" spans="1:9" x14ac:dyDescent="0.25">
      <c r="A73" s="37" t="s">
        <v>116</v>
      </c>
      <c r="B73" s="37" t="s">
        <v>180</v>
      </c>
      <c r="C73" s="5">
        <v>797.02</v>
      </c>
      <c r="D73" s="5">
        <v>15940.399999999994</v>
      </c>
      <c r="E73" s="6">
        <v>19.999999999999993</v>
      </c>
      <c r="G73" s="4">
        <v>71</v>
      </c>
      <c r="H73" s="7">
        <f t="shared" si="3"/>
        <v>7.4442662379773592E-5</v>
      </c>
      <c r="I73" s="8">
        <f t="shared" si="4"/>
        <v>0.99981578285129014</v>
      </c>
    </row>
    <row r="74" spans="1:9" x14ac:dyDescent="0.25">
      <c r="A74" s="37" t="s">
        <v>50</v>
      </c>
      <c r="B74" s="37" t="s">
        <v>171</v>
      </c>
      <c r="C74" s="5">
        <v>573.34</v>
      </c>
      <c r="D74" s="5">
        <v>1146.68</v>
      </c>
      <c r="E74" s="6">
        <v>2</v>
      </c>
      <c r="G74" s="4">
        <v>72</v>
      </c>
      <c r="H74" s="7">
        <f t="shared" si="3"/>
        <v>5.3550671311660179E-5</v>
      </c>
      <c r="I74" s="8">
        <f t="shared" si="4"/>
        <v>0.99986933352260177</v>
      </c>
    </row>
    <row r="75" spans="1:9" x14ac:dyDescent="0.25">
      <c r="A75" s="37" t="s">
        <v>50</v>
      </c>
      <c r="B75" s="37" t="s">
        <v>65</v>
      </c>
      <c r="C75" s="5">
        <v>507.62</v>
      </c>
      <c r="D75" s="5">
        <v>10152.400000000001</v>
      </c>
      <c r="E75" s="6">
        <v>20.000000000000004</v>
      </c>
      <c r="G75" s="4">
        <v>73</v>
      </c>
      <c r="H75" s="7">
        <f t="shared" si="3"/>
        <v>4.7412341317935151E-5</v>
      </c>
      <c r="I75" s="8">
        <f t="shared" si="4"/>
        <v>0.99991674586391965</v>
      </c>
    </row>
    <row r="76" spans="1:9" x14ac:dyDescent="0.25">
      <c r="A76" s="37" t="s">
        <v>115</v>
      </c>
      <c r="B76" s="37" t="s">
        <v>181</v>
      </c>
      <c r="C76" s="5">
        <v>469.9</v>
      </c>
      <c r="D76" s="5">
        <v>7048.4999999999982</v>
      </c>
      <c r="E76" s="6">
        <v>14.999999999999996</v>
      </c>
      <c r="G76" s="4">
        <v>74</v>
      </c>
      <c r="H76" s="7">
        <f t="shared" si="3"/>
        <v>4.3889246257629183E-5</v>
      </c>
      <c r="I76" s="8">
        <f t="shared" si="4"/>
        <v>0.9999606351101773</v>
      </c>
    </row>
    <row r="77" spans="1:9" x14ac:dyDescent="0.25">
      <c r="A77" s="37" t="s">
        <v>115</v>
      </c>
      <c r="B77" s="37" t="s">
        <v>170</v>
      </c>
      <c r="C77" s="5">
        <v>314.92</v>
      </c>
      <c r="D77" s="5">
        <v>6298.4000000000005</v>
      </c>
      <c r="E77" s="6">
        <v>20</v>
      </c>
      <c r="G77" s="4">
        <v>75</v>
      </c>
      <c r="H77" s="7">
        <f t="shared" si="3"/>
        <v>2.9413920901154678E-5</v>
      </c>
      <c r="I77" s="8">
        <f t="shared" si="4"/>
        <v>0.99999004903107847</v>
      </c>
    </row>
    <row r="78" spans="1:9" x14ac:dyDescent="0.25">
      <c r="A78" s="37" t="s">
        <v>115</v>
      </c>
      <c r="B78" s="37" t="s">
        <v>63</v>
      </c>
      <c r="C78" s="5">
        <v>106.54</v>
      </c>
      <c r="D78" s="5">
        <v>1598.0999999999997</v>
      </c>
      <c r="E78" s="6">
        <v>14.999999999999996</v>
      </c>
      <c r="G78" s="4">
        <v>76</v>
      </c>
      <c r="H78" s="7">
        <f t="shared" si="3"/>
        <v>9.9509689216595307E-6</v>
      </c>
      <c r="I78" s="8">
        <f t="shared" si="4"/>
        <v>1.0000000000000002</v>
      </c>
    </row>
    <row r="79" spans="1:9" x14ac:dyDescent="0.25">
      <c r="A79" s="21"/>
      <c r="H79" s="38"/>
    </row>
    <row r="80" spans="1:9" x14ac:dyDescent="0.25">
      <c r="A80" s="4" t="s">
        <v>67</v>
      </c>
      <c r="B80" s="4"/>
      <c r="C80" s="39">
        <f>SUM(C3:C78)</f>
        <v>10706495.099999996</v>
      </c>
      <c r="D80" s="39">
        <f>SUM(D3:D78)</f>
        <v>107830819.54898562</v>
      </c>
      <c r="E80" s="9">
        <f>D80/C80</f>
        <v>10.071533077989795</v>
      </c>
      <c r="H80" s="38"/>
    </row>
    <row r="81" spans="3:8" x14ac:dyDescent="0.25">
      <c r="C81" s="40"/>
      <c r="H81" s="38"/>
    </row>
    <row r="82" spans="3:8" x14ac:dyDescent="0.25">
      <c r="C82" s="39"/>
      <c r="D82" s="41"/>
      <c r="E82" s="42"/>
    </row>
  </sheetData>
  <autoFilter ref="A2:O40" xr:uid="{796F3742-CE86-47C4-AE6B-97B2DEDB070C}"/>
  <mergeCells count="1">
    <mergeCell ref="A1:E1"/>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C5D0-FD0F-430C-8CEE-370ED8EEF467}">
  <dimension ref="A1:M39"/>
  <sheetViews>
    <sheetView workbookViewId="0">
      <selection activeCell="J6" sqref="J6:J9"/>
    </sheetView>
  </sheetViews>
  <sheetFormatPr defaultRowHeight="15" x14ac:dyDescent="0.25"/>
  <cols>
    <col min="1" max="1" width="47" customWidth="1"/>
    <col min="2" max="2" width="12.140625" bestFit="1" customWidth="1"/>
    <col min="3" max="3" width="12.42578125" customWidth="1"/>
    <col min="4" max="4" width="11.28515625" customWidth="1"/>
    <col min="5" max="5" width="12.42578125" customWidth="1"/>
    <col min="6" max="6" width="14.7109375" bestFit="1" customWidth="1"/>
    <col min="7" max="7" width="12.5703125" customWidth="1"/>
    <col min="8" max="9" width="12.42578125" customWidth="1"/>
    <col min="10" max="10" width="11.85546875" customWidth="1"/>
  </cols>
  <sheetData>
    <row r="1" spans="1:13" x14ac:dyDescent="0.25">
      <c r="A1" s="164" t="s">
        <v>183</v>
      </c>
      <c r="B1" s="164"/>
      <c r="C1" s="164"/>
      <c r="D1" s="164"/>
      <c r="E1" s="164"/>
      <c r="F1" s="164"/>
      <c r="G1" s="164"/>
      <c r="H1" s="164"/>
      <c r="I1" s="164"/>
      <c r="J1" s="164"/>
    </row>
    <row r="2" spans="1:13" ht="15" customHeight="1" thickBot="1" x14ac:dyDescent="0.3">
      <c r="A2" s="165" t="s">
        <v>68</v>
      </c>
      <c r="B2" s="167" t="s">
        <v>69</v>
      </c>
      <c r="C2" s="168"/>
      <c r="D2" s="167" t="s">
        <v>70</v>
      </c>
      <c r="E2" s="169"/>
      <c r="F2" s="168"/>
      <c r="G2" s="167" t="s">
        <v>71</v>
      </c>
      <c r="H2" s="169"/>
      <c r="I2" s="169"/>
      <c r="J2" s="168"/>
    </row>
    <row r="3" spans="1:13" ht="36.75" thickBot="1" x14ac:dyDescent="0.3">
      <c r="A3" s="166"/>
      <c r="B3" s="10" t="s">
        <v>72</v>
      </c>
      <c r="C3" s="11" t="s">
        <v>122</v>
      </c>
      <c r="D3" s="10" t="s">
        <v>74</v>
      </c>
      <c r="E3" s="12" t="s">
        <v>75</v>
      </c>
      <c r="F3" s="12" t="s">
        <v>118</v>
      </c>
      <c r="G3" s="10" t="s">
        <v>77</v>
      </c>
      <c r="H3" s="12" t="s">
        <v>78</v>
      </c>
      <c r="I3" s="12" t="s">
        <v>79</v>
      </c>
      <c r="J3" s="11" t="s">
        <v>80</v>
      </c>
      <c r="L3" s="23"/>
    </row>
    <row r="4" spans="1:13" x14ac:dyDescent="0.25">
      <c r="A4" s="170" t="s">
        <v>24</v>
      </c>
      <c r="B4" s="172" t="s">
        <v>25</v>
      </c>
      <c r="C4" s="162" t="s">
        <v>81</v>
      </c>
      <c r="D4" s="172" t="s">
        <v>27</v>
      </c>
      <c r="E4" s="174" t="s">
        <v>28</v>
      </c>
      <c r="F4" s="162" t="s">
        <v>82</v>
      </c>
      <c r="G4" s="24" t="s">
        <v>83</v>
      </c>
      <c r="H4" s="25" t="s">
        <v>84</v>
      </c>
      <c r="I4" s="25" t="s">
        <v>85</v>
      </c>
      <c r="J4" s="26" t="s">
        <v>86</v>
      </c>
    </row>
    <row r="5" spans="1:13" x14ac:dyDescent="0.25">
      <c r="A5" s="171"/>
      <c r="B5" s="173"/>
      <c r="C5" s="163"/>
      <c r="D5" s="173"/>
      <c r="E5" s="175"/>
      <c r="F5" s="163"/>
      <c r="G5" s="27" t="s">
        <v>87</v>
      </c>
      <c r="H5" s="28" t="s">
        <v>88</v>
      </c>
      <c r="I5" s="28" t="s">
        <v>89</v>
      </c>
      <c r="J5" s="29" t="s">
        <v>90</v>
      </c>
    </row>
    <row r="6" spans="1:13" x14ac:dyDescent="0.25">
      <c r="A6" s="121" t="s">
        <v>105</v>
      </c>
      <c r="B6" s="122">
        <v>97727.829085937687</v>
      </c>
      <c r="C6" s="122">
        <v>292977.56171024265</v>
      </c>
      <c r="D6" s="123">
        <v>10305.400000000001</v>
      </c>
      <c r="E6" s="123">
        <v>18231.64</v>
      </c>
      <c r="F6" s="122">
        <v>59254.780047002387</v>
      </c>
      <c r="G6" s="123">
        <v>390705.39079618035</v>
      </c>
      <c r="H6" s="123">
        <v>69560.180047002388</v>
      </c>
      <c r="I6" s="123">
        <v>321145.21074917796</v>
      </c>
      <c r="J6" s="124">
        <v>5.6167967151921907</v>
      </c>
      <c r="M6" s="156"/>
    </row>
    <row r="7" spans="1:13" x14ac:dyDescent="0.25">
      <c r="A7" s="121" t="s">
        <v>107</v>
      </c>
      <c r="B7" s="122">
        <v>2525463.176370861</v>
      </c>
      <c r="C7" s="122">
        <v>5639952.1934704874</v>
      </c>
      <c r="D7" s="123">
        <v>649828.17000000016</v>
      </c>
      <c r="E7" s="123">
        <v>427392.98000000004</v>
      </c>
      <c r="F7" s="122">
        <v>1696172.3604374779</v>
      </c>
      <c r="G7" s="123">
        <v>8165415.3698413484</v>
      </c>
      <c r="H7" s="123">
        <v>2346000.5304374779</v>
      </c>
      <c r="I7" s="123">
        <v>5819414.8394038705</v>
      </c>
      <c r="J7" s="124">
        <v>3.4805684243893484</v>
      </c>
      <c r="M7" s="156"/>
    </row>
    <row r="8" spans="1:13" x14ac:dyDescent="0.25">
      <c r="A8" s="121" t="s">
        <v>108</v>
      </c>
      <c r="B8" s="122">
        <v>2365188.7458396349</v>
      </c>
      <c r="C8" s="122">
        <v>5377626.6073421799</v>
      </c>
      <c r="D8" s="123">
        <v>615020.8446999999</v>
      </c>
      <c r="E8" s="123">
        <v>1051138.3799999999</v>
      </c>
      <c r="F8" s="122">
        <v>1678650.593984942</v>
      </c>
      <c r="G8" s="123">
        <v>7742815.3531818148</v>
      </c>
      <c r="H8" s="123">
        <v>2293671.4386849417</v>
      </c>
      <c r="I8" s="123">
        <v>5449143.9144968726</v>
      </c>
      <c r="J8" s="124">
        <v>3.3757299422192291</v>
      </c>
      <c r="M8" s="156"/>
    </row>
    <row r="9" spans="1:13" x14ac:dyDescent="0.25">
      <c r="A9" s="121" t="s">
        <v>36</v>
      </c>
      <c r="B9" s="122">
        <v>91843.633906445233</v>
      </c>
      <c r="C9" s="122">
        <v>308399.66412424087</v>
      </c>
      <c r="D9" s="123">
        <v>139378.72</v>
      </c>
      <c r="E9" s="123">
        <v>69583.129999999976</v>
      </c>
      <c r="F9" s="122">
        <v>94225.942554341047</v>
      </c>
      <c r="G9" s="123">
        <v>400243.2980306861</v>
      </c>
      <c r="H9" s="123">
        <v>233604.66255434105</v>
      </c>
      <c r="I9" s="123">
        <v>166638.63547634505</v>
      </c>
      <c r="J9" s="124">
        <v>1.7133360852229635</v>
      </c>
      <c r="M9" s="156"/>
    </row>
    <row r="10" spans="1:13" x14ac:dyDescent="0.25">
      <c r="A10" s="125" t="s">
        <v>91</v>
      </c>
      <c r="B10" s="126">
        <v>5080223.3852028791</v>
      </c>
      <c r="C10" s="126">
        <v>11618956.026647151</v>
      </c>
      <c r="D10" s="126">
        <v>1414533.1347000001</v>
      </c>
      <c r="E10" s="126">
        <v>1566346.13</v>
      </c>
      <c r="F10" s="126">
        <v>3528303.6770237633</v>
      </c>
      <c r="G10" s="126">
        <v>16699179.41185003</v>
      </c>
      <c r="H10" s="126">
        <v>4942836.8117237631</v>
      </c>
      <c r="I10" s="126">
        <v>11756342.600126266</v>
      </c>
      <c r="J10" s="127">
        <v>3.3784605982220084</v>
      </c>
      <c r="M10" s="156"/>
    </row>
    <row r="11" spans="1:13" x14ac:dyDescent="0.25">
      <c r="A11" s="121" t="s">
        <v>148</v>
      </c>
      <c r="B11" s="122">
        <v>5532092.8669990133</v>
      </c>
      <c r="C11" s="122">
        <v>8838596.2394383512</v>
      </c>
      <c r="D11" s="123">
        <v>2279127.9</v>
      </c>
      <c r="E11" s="123">
        <v>1033415.55</v>
      </c>
      <c r="F11" s="122">
        <v>1491829.2029102985</v>
      </c>
      <c r="G11" s="123">
        <v>14370689.106437365</v>
      </c>
      <c r="H11" s="123">
        <v>3770957.1029102984</v>
      </c>
      <c r="I11" s="123">
        <v>10599732.003527066</v>
      </c>
      <c r="J11" s="124">
        <v>3.8108863915069593</v>
      </c>
      <c r="M11" s="156"/>
    </row>
    <row r="12" spans="1:13" x14ac:dyDescent="0.25">
      <c r="A12" s="121" t="s">
        <v>147</v>
      </c>
      <c r="B12" s="122">
        <v>2177773.8409452983</v>
      </c>
      <c r="C12" s="122">
        <v>3390872.6811114736</v>
      </c>
      <c r="D12" s="123">
        <v>0</v>
      </c>
      <c r="E12" s="123">
        <v>1030391.21</v>
      </c>
      <c r="F12" s="122">
        <v>1030391.21</v>
      </c>
      <c r="G12" s="123">
        <v>5568646.5220567714</v>
      </c>
      <c r="H12" s="123">
        <v>1030391.21</v>
      </c>
      <c r="I12" s="123">
        <v>4538255.3120567715</v>
      </c>
      <c r="J12" s="124">
        <v>5.4044002588655351</v>
      </c>
      <c r="M12" s="156"/>
    </row>
    <row r="13" spans="1:13" x14ac:dyDescent="0.25">
      <c r="A13" s="121" t="s">
        <v>109</v>
      </c>
      <c r="B13" s="122">
        <v>1741723.9914698636</v>
      </c>
      <c r="C13" s="122">
        <v>2705245.4542856836</v>
      </c>
      <c r="D13" s="123">
        <v>0</v>
      </c>
      <c r="E13" s="123">
        <v>589516.39</v>
      </c>
      <c r="F13" s="122">
        <v>589516.39</v>
      </c>
      <c r="G13" s="123">
        <v>4446969.4457555469</v>
      </c>
      <c r="H13" s="123">
        <v>589516.39</v>
      </c>
      <c r="I13" s="123">
        <v>3857453.0557555468</v>
      </c>
      <c r="J13" s="124">
        <v>7.543419523510698</v>
      </c>
      <c r="M13" s="156"/>
    </row>
    <row r="14" spans="1:13" x14ac:dyDescent="0.25">
      <c r="A14" s="121" t="s">
        <v>39</v>
      </c>
      <c r="B14" s="122">
        <v>756849.393696076</v>
      </c>
      <c r="C14" s="122">
        <v>1203692.3452439813</v>
      </c>
      <c r="D14" s="123">
        <v>144797</v>
      </c>
      <c r="E14" s="123">
        <v>80346</v>
      </c>
      <c r="F14" s="122">
        <v>628241.20590000006</v>
      </c>
      <c r="G14" s="123">
        <v>1960541.7389400573</v>
      </c>
      <c r="H14" s="123">
        <v>773038.20590000006</v>
      </c>
      <c r="I14" s="123">
        <v>1187503.5330400574</v>
      </c>
      <c r="J14" s="124">
        <v>2.5361511552427363</v>
      </c>
      <c r="M14" s="156"/>
    </row>
    <row r="15" spans="1:13" x14ac:dyDescent="0.25">
      <c r="A15" s="121" t="s">
        <v>110</v>
      </c>
      <c r="B15" s="122">
        <v>1017160.6539515224</v>
      </c>
      <c r="C15" s="122">
        <v>1538575.6193864017</v>
      </c>
      <c r="D15" s="123">
        <v>56940</v>
      </c>
      <c r="E15" s="123">
        <v>202897.5</v>
      </c>
      <c r="F15" s="122">
        <v>202897.5</v>
      </c>
      <c r="G15" s="123">
        <v>2555736.2733379239</v>
      </c>
      <c r="H15" s="123">
        <v>259837.5</v>
      </c>
      <c r="I15" s="123">
        <v>2295898.7733379239</v>
      </c>
      <c r="J15" s="124">
        <v>9.8359023364138114</v>
      </c>
      <c r="M15" s="156"/>
    </row>
    <row r="16" spans="1:13" x14ac:dyDescent="0.25">
      <c r="A16" s="121" t="s">
        <v>111</v>
      </c>
      <c r="B16" s="122">
        <v>0</v>
      </c>
      <c r="C16" s="122">
        <v>0</v>
      </c>
      <c r="D16" s="123">
        <v>23000</v>
      </c>
      <c r="E16" s="123">
        <v>0</v>
      </c>
      <c r="F16" s="122">
        <v>0</v>
      </c>
      <c r="G16" s="123">
        <v>0</v>
      </c>
      <c r="H16" s="123">
        <v>23000</v>
      </c>
      <c r="I16" s="123">
        <v>-23000</v>
      </c>
      <c r="J16" s="124">
        <v>0</v>
      </c>
      <c r="M16" s="156"/>
    </row>
    <row r="17" spans="1:13" x14ac:dyDescent="0.25">
      <c r="A17" s="121" t="s">
        <v>149</v>
      </c>
      <c r="B17" s="122">
        <v>3161249.4703579778</v>
      </c>
      <c r="C17" s="122">
        <v>5079855.5550477244</v>
      </c>
      <c r="D17" s="123">
        <v>1098051.79</v>
      </c>
      <c r="E17" s="123">
        <v>673042.17999999993</v>
      </c>
      <c r="F17" s="122">
        <v>729184.35713687562</v>
      </c>
      <c r="G17" s="123">
        <v>8241105.0254057022</v>
      </c>
      <c r="H17" s="123">
        <v>1827236.1471368757</v>
      </c>
      <c r="I17" s="123">
        <v>6413868.8782688268</v>
      </c>
      <c r="J17" s="124">
        <v>4.5101477651472779</v>
      </c>
      <c r="M17" s="156"/>
    </row>
    <row r="18" spans="1:13" x14ac:dyDescent="0.25">
      <c r="A18" s="125" t="s">
        <v>119</v>
      </c>
      <c r="B18" s="126">
        <v>14386850.217419751</v>
      </c>
      <c r="C18" s="126">
        <v>22756837.894513614</v>
      </c>
      <c r="D18" s="126">
        <v>3601916.69</v>
      </c>
      <c r="E18" s="126">
        <v>3609608.83</v>
      </c>
      <c r="F18" s="126">
        <v>4672059.8659471739</v>
      </c>
      <c r="G18" s="126">
        <v>37143688.111933365</v>
      </c>
      <c r="H18" s="126">
        <v>8273976.5559471734</v>
      </c>
      <c r="I18" s="126">
        <v>28869711.555986192</v>
      </c>
      <c r="J18" s="127">
        <v>4.4892184381686704</v>
      </c>
      <c r="M18" s="156"/>
    </row>
    <row r="19" spans="1:13" x14ac:dyDescent="0.25">
      <c r="A19" s="121" t="s">
        <v>112</v>
      </c>
      <c r="B19" s="122">
        <v>2387908.284031644</v>
      </c>
      <c r="C19" s="122">
        <v>6705005.1570362374</v>
      </c>
      <c r="D19" s="123">
        <v>123400.03999999998</v>
      </c>
      <c r="E19" s="123">
        <v>501105.07</v>
      </c>
      <c r="F19" s="122">
        <v>1011255.9622619784</v>
      </c>
      <c r="G19" s="123">
        <v>9092913.4410678819</v>
      </c>
      <c r="H19" s="123">
        <v>1134656.0022619783</v>
      </c>
      <c r="I19" s="123">
        <v>7958257.4388059033</v>
      </c>
      <c r="J19" s="124">
        <v>8.0138063192199454</v>
      </c>
      <c r="M19" s="156"/>
    </row>
    <row r="20" spans="1:13" x14ac:dyDescent="0.25">
      <c r="A20" s="121" t="s">
        <v>151</v>
      </c>
      <c r="B20" s="122">
        <v>769424.78890031856</v>
      </c>
      <c r="C20" s="122">
        <v>2404221.5111339111</v>
      </c>
      <c r="D20" s="123">
        <v>131381.04</v>
      </c>
      <c r="E20" s="123">
        <v>156729.1</v>
      </c>
      <c r="F20" s="122">
        <v>493495.57268765685</v>
      </c>
      <c r="G20" s="123">
        <v>3173646.3000342296</v>
      </c>
      <c r="H20" s="123">
        <v>624876.61268765689</v>
      </c>
      <c r="I20" s="123">
        <v>2548769.687346573</v>
      </c>
      <c r="J20" s="124">
        <v>5.0788367424795418</v>
      </c>
      <c r="M20" s="156"/>
    </row>
    <row r="21" spans="1:13" x14ac:dyDescent="0.25">
      <c r="A21" s="121" t="s">
        <v>152</v>
      </c>
      <c r="B21" s="122">
        <v>6049951.0665588789</v>
      </c>
      <c r="C21" s="122">
        <v>10364069.545742836</v>
      </c>
      <c r="D21" s="123">
        <v>2178974.8405999993</v>
      </c>
      <c r="E21" s="123">
        <v>5723294.3169999998</v>
      </c>
      <c r="F21" s="122">
        <v>5723294.3169999998</v>
      </c>
      <c r="G21" s="123">
        <v>16414020.612301715</v>
      </c>
      <c r="H21" s="123">
        <v>7902269.1575999986</v>
      </c>
      <c r="I21" s="123">
        <v>8511751.4547017161</v>
      </c>
      <c r="J21" s="124">
        <v>2.0771275041315884</v>
      </c>
      <c r="M21" s="156"/>
    </row>
    <row r="22" spans="1:13" x14ac:dyDescent="0.25">
      <c r="A22" s="121" t="s">
        <v>153</v>
      </c>
      <c r="B22" s="122">
        <v>55765.497739533188</v>
      </c>
      <c r="C22" s="122">
        <v>88136.939768603246</v>
      </c>
      <c r="D22" s="123">
        <v>953.64820000000327</v>
      </c>
      <c r="E22" s="123">
        <v>56618.8</v>
      </c>
      <c r="F22" s="122">
        <v>88838.2</v>
      </c>
      <c r="G22" s="123">
        <v>143902.43750813644</v>
      </c>
      <c r="H22" s="123">
        <v>89791.848200000008</v>
      </c>
      <c r="I22" s="123">
        <v>54110.589308136434</v>
      </c>
      <c r="J22" s="124">
        <v>1.6026225141018584</v>
      </c>
      <c r="M22" s="156"/>
    </row>
    <row r="23" spans="1:13" x14ac:dyDescent="0.25">
      <c r="A23" s="121" t="s">
        <v>114</v>
      </c>
      <c r="B23" s="122">
        <v>2972918.6250549257</v>
      </c>
      <c r="C23" s="122">
        <v>5067667.4801616604</v>
      </c>
      <c r="D23" s="123">
        <v>1087722.6400000001</v>
      </c>
      <c r="E23" s="123">
        <v>3327285.68</v>
      </c>
      <c r="F23" s="122">
        <v>3319634.5691578905</v>
      </c>
      <c r="G23" s="123">
        <v>8040586.105216586</v>
      </c>
      <c r="H23" s="123">
        <v>4407357.2091578906</v>
      </c>
      <c r="I23" s="123">
        <v>3633228.8960586954</v>
      </c>
      <c r="J23" s="124">
        <v>1.824355441058723</v>
      </c>
      <c r="M23" s="156"/>
    </row>
    <row r="24" spans="1:13" x14ac:dyDescent="0.25">
      <c r="A24" s="125" t="s">
        <v>40</v>
      </c>
      <c r="B24" s="126">
        <v>12235968.2622853</v>
      </c>
      <c r="C24" s="126">
        <v>24629100.633843251</v>
      </c>
      <c r="D24" s="126">
        <v>3522432.2087999997</v>
      </c>
      <c r="E24" s="126">
        <v>9765032.9670000002</v>
      </c>
      <c r="F24" s="126">
        <v>10636518.621107526</v>
      </c>
      <c r="G24" s="126">
        <v>36865068.89612855</v>
      </c>
      <c r="H24" s="126">
        <v>14158950.829907525</v>
      </c>
      <c r="I24" s="126">
        <v>22706118.066221021</v>
      </c>
      <c r="J24" s="127">
        <v>2.6036582328020783</v>
      </c>
      <c r="M24" s="156"/>
    </row>
    <row r="25" spans="1:13" x14ac:dyDescent="0.25">
      <c r="A25" s="128" t="s">
        <v>182</v>
      </c>
      <c r="B25" s="129"/>
      <c r="C25" s="129"/>
      <c r="D25" s="130">
        <v>605037.93999999994</v>
      </c>
      <c r="E25" s="130"/>
      <c r="F25" s="129"/>
      <c r="G25" s="129">
        <v>0</v>
      </c>
      <c r="H25" s="129">
        <v>605037.93999999994</v>
      </c>
      <c r="I25" s="129">
        <v>-605037.93999999994</v>
      </c>
      <c r="J25" s="131"/>
      <c r="M25" s="156"/>
    </row>
    <row r="26" spans="1:13" x14ac:dyDescent="0.25">
      <c r="A26" s="125" t="s">
        <v>93</v>
      </c>
      <c r="B26" s="132">
        <v>31703041.864907928</v>
      </c>
      <c r="C26" s="132">
        <v>59004894.555004016</v>
      </c>
      <c r="D26" s="132">
        <v>9143919.9734999985</v>
      </c>
      <c r="E26" s="132">
        <v>14940987.927000001</v>
      </c>
      <c r="F26" s="132">
        <v>18836882.164078463</v>
      </c>
      <c r="G26" s="132">
        <v>90707936.419911951</v>
      </c>
      <c r="H26" s="132">
        <v>27980802.137578461</v>
      </c>
      <c r="I26" s="132">
        <v>62727134.282333486</v>
      </c>
      <c r="J26" s="127">
        <v>3.2417918533539964</v>
      </c>
      <c r="M26" s="156"/>
    </row>
    <row r="27" spans="1:13" x14ac:dyDescent="0.25">
      <c r="A27" s="125" t="s">
        <v>94</v>
      </c>
      <c r="B27" s="132">
        <v>19467073.602622628</v>
      </c>
      <c r="C27" s="132">
        <v>34375793.921160765</v>
      </c>
      <c r="D27" s="132">
        <v>5621487.7646999992</v>
      </c>
      <c r="E27" s="132">
        <v>5175954.9600000009</v>
      </c>
      <c r="F27" s="132">
        <v>8200363.5429709367</v>
      </c>
      <c r="G27" s="132">
        <v>53842867.523783401</v>
      </c>
      <c r="H27" s="132">
        <v>13821851.307670936</v>
      </c>
      <c r="I27" s="132">
        <v>40021016.216112465</v>
      </c>
      <c r="J27" s="127">
        <v>3.8954888404783632</v>
      </c>
      <c r="M27" s="156"/>
    </row>
    <row r="28" spans="1:13" ht="14.45" customHeight="1" x14ac:dyDescent="0.25">
      <c r="A28" s="161" t="s">
        <v>120</v>
      </c>
      <c r="B28" s="161"/>
      <c r="C28" s="161"/>
      <c r="D28" s="161"/>
      <c r="E28" s="161"/>
      <c r="F28" s="161"/>
      <c r="G28" s="161"/>
      <c r="H28" s="161"/>
      <c r="I28" s="161"/>
      <c r="J28" s="161"/>
    </row>
    <row r="29" spans="1:13" ht="29.25" customHeight="1" x14ac:dyDescent="0.25">
      <c r="A29" s="161"/>
      <c r="B29" s="161"/>
      <c r="C29" s="161"/>
      <c r="D29" s="161"/>
      <c r="E29" s="161"/>
      <c r="F29" s="161"/>
      <c r="G29" s="161"/>
      <c r="H29" s="161"/>
      <c r="I29" s="161"/>
      <c r="J29" s="161"/>
    </row>
    <row r="30" spans="1:13" x14ac:dyDescent="0.25">
      <c r="E30" s="31"/>
      <c r="F30" s="34"/>
    </row>
    <row r="31" spans="1:13" x14ac:dyDescent="0.25">
      <c r="E31" s="16"/>
      <c r="F31" s="15"/>
    </row>
    <row r="32" spans="1:13" x14ac:dyDescent="0.25">
      <c r="E32" s="36"/>
      <c r="F32" s="15"/>
    </row>
    <row r="35" spans="1:10" x14ac:dyDescent="0.25">
      <c r="A35" s="35"/>
    </row>
    <row r="36" spans="1:10" x14ac:dyDescent="0.25">
      <c r="E36" s="31"/>
      <c r="F36" s="34"/>
    </row>
    <row r="37" spans="1:10" x14ac:dyDescent="0.25">
      <c r="B37" s="31"/>
      <c r="C37" s="31"/>
      <c r="D37" s="31"/>
      <c r="E37" s="31"/>
      <c r="F37" s="31"/>
      <c r="G37" s="31"/>
      <c r="H37" s="31"/>
      <c r="I37" s="31"/>
      <c r="J37" s="31"/>
    </row>
    <row r="38" spans="1:10" x14ac:dyDescent="0.25">
      <c r="B38" s="31"/>
      <c r="C38" s="31"/>
      <c r="D38" s="31"/>
      <c r="E38" s="31"/>
      <c r="F38" s="31"/>
      <c r="G38" s="31"/>
      <c r="H38" s="31"/>
      <c r="I38" s="31"/>
      <c r="J38" s="31"/>
    </row>
    <row r="39" spans="1:10" x14ac:dyDescent="0.25">
      <c r="E39" s="31"/>
      <c r="F39" s="34"/>
    </row>
  </sheetData>
  <mergeCells count="12">
    <mergeCell ref="A28:J29"/>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AD0-ACAE-422A-A95A-2CFCDAB115E9}">
  <dimension ref="A1:M39"/>
  <sheetViews>
    <sheetView workbookViewId="0">
      <selection activeCell="N27" sqref="N27"/>
    </sheetView>
  </sheetViews>
  <sheetFormatPr defaultRowHeight="15" x14ac:dyDescent="0.25"/>
  <cols>
    <col min="1" max="1" width="50" customWidth="1"/>
    <col min="2" max="2" width="12.140625" bestFit="1" customWidth="1"/>
    <col min="3" max="3" width="11.28515625" bestFit="1" customWidth="1"/>
    <col min="4" max="4" width="11.28515625" customWidth="1"/>
    <col min="5" max="5" width="12.42578125" customWidth="1"/>
    <col min="6" max="6" width="14.7109375" bestFit="1" customWidth="1"/>
    <col min="7" max="9" width="12.5703125" customWidth="1"/>
    <col min="10" max="10" width="11.85546875" customWidth="1"/>
  </cols>
  <sheetData>
    <row r="1" spans="1:13" x14ac:dyDescent="0.25">
      <c r="A1" s="164" t="s">
        <v>183</v>
      </c>
      <c r="B1" s="164"/>
      <c r="C1" s="164"/>
      <c r="D1" s="164"/>
      <c r="E1" s="164"/>
      <c r="F1" s="164"/>
      <c r="G1" s="164"/>
      <c r="H1" s="164"/>
      <c r="I1" s="164"/>
      <c r="J1" s="164"/>
    </row>
    <row r="2" spans="1:13" ht="15" customHeight="1" thickBot="1" x14ac:dyDescent="0.3">
      <c r="A2" s="165" t="s">
        <v>68</v>
      </c>
      <c r="B2" s="167" t="s">
        <v>69</v>
      </c>
      <c r="C2" s="168"/>
      <c r="D2" s="167" t="s">
        <v>70</v>
      </c>
      <c r="E2" s="169"/>
      <c r="F2" s="168"/>
      <c r="G2" s="167" t="s">
        <v>71</v>
      </c>
      <c r="H2" s="169"/>
      <c r="I2" s="169"/>
      <c r="J2" s="168"/>
    </row>
    <row r="3" spans="1:13" ht="36.75" thickBot="1" x14ac:dyDescent="0.3">
      <c r="A3" s="166"/>
      <c r="B3" s="10" t="s">
        <v>72</v>
      </c>
      <c r="C3" s="11" t="s">
        <v>121</v>
      </c>
      <c r="D3" s="10" t="s">
        <v>74</v>
      </c>
      <c r="E3" s="12" t="s">
        <v>75</v>
      </c>
      <c r="F3" s="12" t="s">
        <v>118</v>
      </c>
      <c r="G3" s="10" t="s">
        <v>77</v>
      </c>
      <c r="H3" s="12" t="s">
        <v>78</v>
      </c>
      <c r="I3" s="12" t="s">
        <v>79</v>
      </c>
      <c r="J3" s="11" t="s">
        <v>80</v>
      </c>
      <c r="L3" s="23"/>
    </row>
    <row r="4" spans="1:13" x14ac:dyDescent="0.25">
      <c r="A4" s="170" t="s">
        <v>24</v>
      </c>
      <c r="B4" s="172" t="s">
        <v>25</v>
      </c>
      <c r="C4" s="162" t="s">
        <v>81</v>
      </c>
      <c r="D4" s="172" t="s">
        <v>27</v>
      </c>
      <c r="E4" s="174" t="s">
        <v>28</v>
      </c>
      <c r="F4" s="162" t="s">
        <v>82</v>
      </c>
      <c r="G4" s="24" t="s">
        <v>83</v>
      </c>
      <c r="H4" s="25" t="s">
        <v>84</v>
      </c>
      <c r="I4" s="25" t="s">
        <v>85</v>
      </c>
      <c r="J4" s="26" t="s">
        <v>86</v>
      </c>
    </row>
    <row r="5" spans="1:13" x14ac:dyDescent="0.25">
      <c r="A5" s="171"/>
      <c r="B5" s="173"/>
      <c r="C5" s="163"/>
      <c r="D5" s="173"/>
      <c r="E5" s="175"/>
      <c r="F5" s="163"/>
      <c r="G5" s="27" t="s">
        <v>87</v>
      </c>
      <c r="H5" s="28" t="s">
        <v>88</v>
      </c>
      <c r="I5" s="28" t="s">
        <v>89</v>
      </c>
      <c r="J5" s="29" t="s">
        <v>90</v>
      </c>
    </row>
    <row r="6" spans="1:13" x14ac:dyDescent="0.25">
      <c r="A6" s="121" t="s">
        <v>105</v>
      </c>
      <c r="B6" s="122">
        <v>97727.829085937687</v>
      </c>
      <c r="C6" s="122">
        <v>138654.15579939695</v>
      </c>
      <c r="D6" s="123">
        <v>10305.400000000001</v>
      </c>
      <c r="E6" s="123">
        <v>18231.64</v>
      </c>
      <c r="F6" s="122">
        <v>59254.780047002387</v>
      </c>
      <c r="G6" s="123">
        <v>236381.98488533462</v>
      </c>
      <c r="H6" s="123">
        <v>69560.180047002388</v>
      </c>
      <c r="I6" s="123">
        <v>166821.80483833223</v>
      </c>
      <c r="J6" s="124">
        <v>3.3982371052750202</v>
      </c>
      <c r="M6" s="156"/>
    </row>
    <row r="7" spans="1:13" x14ac:dyDescent="0.25">
      <c r="A7" s="121" t="s">
        <v>107</v>
      </c>
      <c r="B7" s="122">
        <v>2525463.176370861</v>
      </c>
      <c r="C7" s="122">
        <v>1722775.6717151958</v>
      </c>
      <c r="D7" s="123">
        <v>649828.17000000016</v>
      </c>
      <c r="E7" s="123">
        <v>427392.98000000004</v>
      </c>
      <c r="F7" s="122">
        <v>1696172.3604374779</v>
      </c>
      <c r="G7" s="123">
        <v>4248238.8480860572</v>
      </c>
      <c r="H7" s="123">
        <v>2346000.5304374779</v>
      </c>
      <c r="I7" s="123">
        <v>1902238.3176485794</v>
      </c>
      <c r="J7" s="124">
        <v>1.8108430893209788</v>
      </c>
      <c r="M7" s="156"/>
    </row>
    <row r="8" spans="1:13" x14ac:dyDescent="0.25">
      <c r="A8" s="121" t="s">
        <v>108</v>
      </c>
      <c r="B8" s="122">
        <v>2365188.7458396349</v>
      </c>
      <c r="C8" s="122">
        <v>1728775.4183502104</v>
      </c>
      <c r="D8" s="123">
        <v>615020.8446999999</v>
      </c>
      <c r="E8" s="123">
        <v>1051138.3799999999</v>
      </c>
      <c r="F8" s="122">
        <v>1648904.0556862515</v>
      </c>
      <c r="G8" s="123">
        <v>4093964.1641898453</v>
      </c>
      <c r="H8" s="123">
        <v>2263924.9003862515</v>
      </c>
      <c r="I8" s="123">
        <v>1830039.2638035938</v>
      </c>
      <c r="J8" s="124">
        <v>1.8083480434758981</v>
      </c>
      <c r="M8" s="156"/>
    </row>
    <row r="9" spans="1:13" x14ac:dyDescent="0.25">
      <c r="A9" s="121" t="s">
        <v>36</v>
      </c>
      <c r="B9" s="122">
        <v>91843.633906445233</v>
      </c>
      <c r="C9" s="122">
        <v>167226.3439387909</v>
      </c>
      <c r="D9" s="123">
        <v>139378.72</v>
      </c>
      <c r="E9" s="123">
        <v>69583.129999999976</v>
      </c>
      <c r="F9" s="122">
        <v>94225.942554341047</v>
      </c>
      <c r="G9" s="123">
        <v>259069.97784523614</v>
      </c>
      <c r="H9" s="123">
        <v>233604.66255434105</v>
      </c>
      <c r="I9" s="123">
        <v>25465.315290895087</v>
      </c>
      <c r="J9" s="124">
        <v>1.1090103040429313</v>
      </c>
      <c r="M9" s="156"/>
    </row>
    <row r="10" spans="1:13" x14ac:dyDescent="0.25">
      <c r="A10" s="125" t="s">
        <v>91</v>
      </c>
      <c r="B10" s="126">
        <v>5080223.3852028791</v>
      </c>
      <c r="C10" s="126">
        <v>3757431.5898035937</v>
      </c>
      <c r="D10" s="126">
        <v>1414533.1347000001</v>
      </c>
      <c r="E10" s="126">
        <v>1566346.13</v>
      </c>
      <c r="F10" s="126">
        <v>3498557.1387250731</v>
      </c>
      <c r="G10" s="126">
        <v>8837654.9750064723</v>
      </c>
      <c r="H10" s="126">
        <v>4913090.2734250734</v>
      </c>
      <c r="I10" s="126">
        <v>3924564.701581399</v>
      </c>
      <c r="J10" s="127">
        <v>1.7987975964556129</v>
      </c>
      <c r="M10" s="156"/>
    </row>
    <row r="11" spans="1:13" x14ac:dyDescent="0.25">
      <c r="A11" s="121" t="s">
        <v>148</v>
      </c>
      <c r="B11" s="122">
        <v>5532092.8669990133</v>
      </c>
      <c r="C11" s="122">
        <v>420581.45222069661</v>
      </c>
      <c r="D11" s="123">
        <v>2279127.9</v>
      </c>
      <c r="E11" s="123">
        <v>1033415.55</v>
      </c>
      <c r="F11" s="122">
        <v>1491829.2029102985</v>
      </c>
      <c r="G11" s="123">
        <v>5952674.3192197103</v>
      </c>
      <c r="H11" s="123">
        <v>3770957.1029102984</v>
      </c>
      <c r="I11" s="123">
        <v>2181717.2163094119</v>
      </c>
      <c r="J11" s="124">
        <v>1.578557951408579</v>
      </c>
      <c r="M11" s="156"/>
    </row>
    <row r="12" spans="1:13" x14ac:dyDescent="0.25">
      <c r="A12" s="121" t="s">
        <v>147</v>
      </c>
      <c r="B12" s="122">
        <v>2177773.8409452983</v>
      </c>
      <c r="C12" s="122">
        <v>0</v>
      </c>
      <c r="D12" s="123">
        <v>0</v>
      </c>
      <c r="E12" s="123">
        <v>1030391.21</v>
      </c>
      <c r="F12" s="122">
        <v>1030391.21</v>
      </c>
      <c r="G12" s="123">
        <v>2177773.8409452983</v>
      </c>
      <c r="H12" s="123">
        <v>1030391.21</v>
      </c>
      <c r="I12" s="123">
        <v>1147382.6309452984</v>
      </c>
      <c r="J12" s="124">
        <v>2.1135407792786767</v>
      </c>
      <c r="M12" s="156"/>
    </row>
    <row r="13" spans="1:13" x14ac:dyDescent="0.25">
      <c r="A13" s="121" t="s">
        <v>109</v>
      </c>
      <c r="B13" s="122">
        <v>1741723.9914698636</v>
      </c>
      <c r="C13" s="122">
        <v>0</v>
      </c>
      <c r="D13" s="123">
        <v>0</v>
      </c>
      <c r="E13" s="123">
        <v>589516.39</v>
      </c>
      <c r="F13" s="122">
        <v>589516.39</v>
      </c>
      <c r="G13" s="123">
        <v>1741723.9914698636</v>
      </c>
      <c r="H13" s="123">
        <v>589516.39</v>
      </c>
      <c r="I13" s="123">
        <v>1152207.6014698637</v>
      </c>
      <c r="J13" s="124">
        <v>2.954496297329178</v>
      </c>
      <c r="M13" s="156"/>
    </row>
    <row r="14" spans="1:13" x14ac:dyDescent="0.25">
      <c r="A14" s="121" t="s">
        <v>39</v>
      </c>
      <c r="B14" s="122">
        <v>756849.393696076</v>
      </c>
      <c r="C14" s="122">
        <v>0</v>
      </c>
      <c r="D14" s="123">
        <v>144797</v>
      </c>
      <c r="E14" s="123">
        <v>80346</v>
      </c>
      <c r="F14" s="122">
        <v>80346</v>
      </c>
      <c r="G14" s="123">
        <v>756849.393696076</v>
      </c>
      <c r="H14" s="123">
        <v>225143</v>
      </c>
      <c r="I14" s="123">
        <v>531706.393696076</v>
      </c>
      <c r="J14" s="124">
        <v>3.3616385750215465</v>
      </c>
      <c r="M14" s="156"/>
    </row>
    <row r="15" spans="1:13" x14ac:dyDescent="0.25">
      <c r="A15" s="121" t="s">
        <v>110</v>
      </c>
      <c r="B15" s="122">
        <v>1017160.6539515224</v>
      </c>
      <c r="C15" s="122">
        <v>0</v>
      </c>
      <c r="D15" s="123">
        <v>56940</v>
      </c>
      <c r="E15" s="123">
        <v>202897.5</v>
      </c>
      <c r="F15" s="122">
        <v>202897.5</v>
      </c>
      <c r="G15" s="123">
        <v>1017160.6539515224</v>
      </c>
      <c r="H15" s="123">
        <v>259837.5</v>
      </c>
      <c r="I15" s="123">
        <v>757323.15395152243</v>
      </c>
      <c r="J15" s="124">
        <v>3.9146029882196465</v>
      </c>
      <c r="M15" s="156"/>
    </row>
    <row r="16" spans="1:13" x14ac:dyDescent="0.25">
      <c r="A16" s="121" t="s">
        <v>111</v>
      </c>
      <c r="B16" s="122">
        <v>0</v>
      </c>
      <c r="C16" s="122">
        <v>0</v>
      </c>
      <c r="D16" s="123">
        <v>23000</v>
      </c>
      <c r="E16" s="123">
        <v>0</v>
      </c>
      <c r="F16" s="122">
        <v>0</v>
      </c>
      <c r="G16" s="123">
        <v>0</v>
      </c>
      <c r="H16" s="123">
        <v>23000</v>
      </c>
      <c r="I16" s="123">
        <v>-23000</v>
      </c>
      <c r="J16" s="124">
        <v>0</v>
      </c>
      <c r="M16" s="156"/>
    </row>
    <row r="17" spans="1:13" x14ac:dyDescent="0.25">
      <c r="A17" s="121" t="s">
        <v>149</v>
      </c>
      <c r="B17" s="122">
        <v>3161249.4703579778</v>
      </c>
      <c r="C17" s="122">
        <v>269959.0716007658</v>
      </c>
      <c r="D17" s="123">
        <v>1098051.79</v>
      </c>
      <c r="E17" s="123">
        <v>673042.17999999993</v>
      </c>
      <c r="F17" s="122">
        <v>673042.17999999993</v>
      </c>
      <c r="G17" s="123">
        <v>3431208.5419587437</v>
      </c>
      <c r="H17" s="123">
        <v>1771093.97</v>
      </c>
      <c r="I17" s="123">
        <v>1660114.5719587437</v>
      </c>
      <c r="J17" s="124">
        <v>1.9373385038167927</v>
      </c>
      <c r="M17" s="156"/>
    </row>
    <row r="18" spans="1:13" x14ac:dyDescent="0.25">
      <c r="A18" s="125" t="s">
        <v>119</v>
      </c>
      <c r="B18" s="126">
        <v>14386850.217419751</v>
      </c>
      <c r="C18" s="126">
        <v>690540.52382146241</v>
      </c>
      <c r="D18" s="126">
        <v>3601916.69</v>
      </c>
      <c r="E18" s="126">
        <v>3609608.83</v>
      </c>
      <c r="F18" s="126">
        <v>4068022.4829102987</v>
      </c>
      <c r="G18" s="126">
        <v>15077390.741241213</v>
      </c>
      <c r="H18" s="126">
        <v>7669939.1729102992</v>
      </c>
      <c r="I18" s="126">
        <v>7407451.5683309138</v>
      </c>
      <c r="J18" s="127">
        <v>1.9657770943599562</v>
      </c>
      <c r="M18" s="156"/>
    </row>
    <row r="19" spans="1:13" x14ac:dyDescent="0.25">
      <c r="A19" s="121" t="s">
        <v>112</v>
      </c>
      <c r="B19" s="122">
        <v>2387908.284031644</v>
      </c>
      <c r="C19" s="122">
        <v>2931629.428719691</v>
      </c>
      <c r="D19" s="123">
        <v>123400.03999999998</v>
      </c>
      <c r="E19" s="123">
        <v>501105.07</v>
      </c>
      <c r="F19" s="122">
        <v>1011255.9622619784</v>
      </c>
      <c r="G19" s="123">
        <v>5319537.7127513345</v>
      </c>
      <c r="H19" s="123">
        <v>1134656.0022619783</v>
      </c>
      <c r="I19" s="123">
        <v>4184881.710489356</v>
      </c>
      <c r="J19" s="124">
        <v>4.6882382873281783</v>
      </c>
      <c r="M19" s="156"/>
    </row>
    <row r="20" spans="1:13" x14ac:dyDescent="0.25">
      <c r="A20" s="121" t="s">
        <v>151</v>
      </c>
      <c r="B20" s="122">
        <v>769424.78890031856</v>
      </c>
      <c r="C20" s="122">
        <v>1189665.3482147341</v>
      </c>
      <c r="D20" s="123">
        <v>131381.04</v>
      </c>
      <c r="E20" s="123">
        <v>156729.1</v>
      </c>
      <c r="F20" s="122">
        <v>493495.57268765685</v>
      </c>
      <c r="G20" s="123">
        <v>1959090.1371150527</v>
      </c>
      <c r="H20" s="123">
        <v>624876.61268765689</v>
      </c>
      <c r="I20" s="123">
        <v>1334213.5244273958</v>
      </c>
      <c r="J20" s="124">
        <v>3.1351631623542602</v>
      </c>
      <c r="M20" s="156"/>
    </row>
    <row r="21" spans="1:13" x14ac:dyDescent="0.25">
      <c r="A21" s="121" t="s">
        <v>152</v>
      </c>
      <c r="B21" s="122">
        <v>6049951.0665588789</v>
      </c>
      <c r="C21" s="122">
        <v>849288.54776034749</v>
      </c>
      <c r="D21" s="123">
        <v>2178974.8405999993</v>
      </c>
      <c r="E21" s="123">
        <v>5723294.3169999998</v>
      </c>
      <c r="F21" s="122">
        <v>5723294.3169999998</v>
      </c>
      <c r="G21" s="123">
        <v>6899239.6143192267</v>
      </c>
      <c r="H21" s="123">
        <v>7902269.1575999986</v>
      </c>
      <c r="I21" s="123">
        <v>-1003029.5432807719</v>
      </c>
      <c r="J21" s="124">
        <v>0.8730706935847522</v>
      </c>
      <c r="M21" s="156"/>
    </row>
    <row r="22" spans="1:13" x14ac:dyDescent="0.25">
      <c r="A22" s="121" t="s">
        <v>153</v>
      </c>
      <c r="B22" s="122">
        <v>55765.497739533188</v>
      </c>
      <c r="C22" s="122">
        <v>0</v>
      </c>
      <c r="D22" s="123">
        <v>953.64820000000327</v>
      </c>
      <c r="E22" s="123">
        <v>56618.8</v>
      </c>
      <c r="F22" s="122">
        <v>88838.2</v>
      </c>
      <c r="G22" s="123">
        <v>55765.497739533188</v>
      </c>
      <c r="H22" s="123">
        <v>89791.848200000008</v>
      </c>
      <c r="I22" s="123">
        <v>-34026.35046046682</v>
      </c>
      <c r="J22" s="124">
        <v>0.62105301157542259</v>
      </c>
      <c r="M22" s="156"/>
    </row>
    <row r="23" spans="1:13" x14ac:dyDescent="0.25">
      <c r="A23" s="121" t="s">
        <v>114</v>
      </c>
      <c r="B23" s="122">
        <v>2972918.6250549257</v>
      </c>
      <c r="C23" s="122">
        <v>359607.06368241593</v>
      </c>
      <c r="D23" s="123">
        <v>1087722.6400000001</v>
      </c>
      <c r="E23" s="123">
        <v>3327285.68</v>
      </c>
      <c r="F23" s="122">
        <v>3327285.68</v>
      </c>
      <c r="G23" s="123">
        <v>3332525.6887373417</v>
      </c>
      <c r="H23" s="123">
        <v>4415008.32</v>
      </c>
      <c r="I23" s="123">
        <v>-1082482.6312626586</v>
      </c>
      <c r="J23" s="124">
        <v>0.75481753310429578</v>
      </c>
      <c r="M23" s="156"/>
    </row>
    <row r="24" spans="1:13" x14ac:dyDescent="0.25">
      <c r="A24" s="125" t="s">
        <v>40</v>
      </c>
      <c r="B24" s="126">
        <v>12235968.2622853</v>
      </c>
      <c r="C24" s="126">
        <v>5330190.3883771887</v>
      </c>
      <c r="D24" s="126">
        <v>3522432.2087999997</v>
      </c>
      <c r="E24" s="126">
        <v>9765032.9670000002</v>
      </c>
      <c r="F24" s="126">
        <v>10644169.731949635</v>
      </c>
      <c r="G24" s="126">
        <v>17566158.650662489</v>
      </c>
      <c r="H24" s="126">
        <v>14166601.940749634</v>
      </c>
      <c r="I24" s="126">
        <v>3399556.7099128547</v>
      </c>
      <c r="J24" s="127">
        <v>1.2399698053302517</v>
      </c>
      <c r="M24" s="156"/>
    </row>
    <row r="25" spans="1:13" x14ac:dyDescent="0.25">
      <c r="A25" s="128" t="s">
        <v>182</v>
      </c>
      <c r="B25" s="129"/>
      <c r="C25" s="129"/>
      <c r="D25" s="130">
        <v>605037.93999999994</v>
      </c>
      <c r="E25" s="130"/>
      <c r="F25" s="129"/>
      <c r="G25" s="129">
        <v>0</v>
      </c>
      <c r="H25" s="129">
        <v>605037.93999999994</v>
      </c>
      <c r="I25" s="129">
        <v>-605037.93999999994</v>
      </c>
      <c r="J25" s="131"/>
      <c r="M25" s="156"/>
    </row>
    <row r="26" spans="1:13" x14ac:dyDescent="0.25">
      <c r="A26" s="125" t="s">
        <v>93</v>
      </c>
      <c r="B26" s="132">
        <v>31703041.864907928</v>
      </c>
      <c r="C26" s="132">
        <v>9778162.5020022448</v>
      </c>
      <c r="D26" s="132">
        <v>9143919.9734999985</v>
      </c>
      <c r="E26" s="132">
        <v>14940987.927000001</v>
      </c>
      <c r="F26" s="132">
        <v>18210749.353585005</v>
      </c>
      <c r="G26" s="132">
        <v>41481204.366910174</v>
      </c>
      <c r="H26" s="132">
        <v>27354669.327085007</v>
      </c>
      <c r="I26" s="132">
        <v>14126535.039825169</v>
      </c>
      <c r="J26" s="127">
        <v>1.5164213418525185</v>
      </c>
      <c r="M26" s="156"/>
    </row>
    <row r="27" spans="1:13" x14ac:dyDescent="0.25">
      <c r="A27" s="125" t="s">
        <v>94</v>
      </c>
      <c r="B27" s="132">
        <v>19467073.602622628</v>
      </c>
      <c r="C27" s="132">
        <v>4447972.1136250561</v>
      </c>
      <c r="D27" s="132">
        <v>5621487.7646999992</v>
      </c>
      <c r="E27" s="132">
        <v>5175954.9600000009</v>
      </c>
      <c r="F27" s="132">
        <v>7566579.62163537</v>
      </c>
      <c r="G27" s="132">
        <v>23915045.716247685</v>
      </c>
      <c r="H27" s="132">
        <v>13188067.386335373</v>
      </c>
      <c r="I27" s="132">
        <v>10726978.329912314</v>
      </c>
      <c r="J27" s="127">
        <v>1.8133851621828168</v>
      </c>
      <c r="M27" s="156"/>
    </row>
    <row r="28" spans="1:13" ht="14.45" customHeight="1" x14ac:dyDescent="0.25">
      <c r="A28" s="161" t="s">
        <v>120</v>
      </c>
      <c r="B28" s="161"/>
      <c r="C28" s="161"/>
      <c r="D28" s="161"/>
      <c r="E28" s="161"/>
      <c r="F28" s="161"/>
      <c r="G28" s="161"/>
      <c r="H28" s="161"/>
      <c r="I28" s="161"/>
      <c r="J28" s="161"/>
    </row>
    <row r="29" spans="1:13" ht="26.25" customHeight="1" x14ac:dyDescent="0.25">
      <c r="A29" s="161"/>
      <c r="B29" s="161"/>
      <c r="C29" s="161"/>
      <c r="D29" s="161"/>
      <c r="E29" s="161"/>
      <c r="F29" s="161"/>
      <c r="G29" s="161"/>
      <c r="H29" s="161"/>
      <c r="I29" s="161"/>
      <c r="J29" s="161"/>
    </row>
    <row r="30" spans="1:13" x14ac:dyDescent="0.25">
      <c r="E30" s="31"/>
      <c r="F30" s="34"/>
    </row>
    <row r="31" spans="1:13" x14ac:dyDescent="0.25">
      <c r="E31" s="16"/>
      <c r="F31" s="15"/>
    </row>
    <row r="32" spans="1:13" x14ac:dyDescent="0.25">
      <c r="E32" s="36"/>
      <c r="F32" s="15"/>
    </row>
    <row r="35" spans="1:6" x14ac:dyDescent="0.25">
      <c r="A35" s="35"/>
    </row>
    <row r="36" spans="1:6" x14ac:dyDescent="0.25">
      <c r="E36" s="31"/>
      <c r="F36" s="34"/>
    </row>
    <row r="37" spans="1:6" x14ac:dyDescent="0.25">
      <c r="F37" s="34"/>
    </row>
    <row r="38" spans="1:6" x14ac:dyDescent="0.25">
      <c r="F38" s="34"/>
    </row>
    <row r="39" spans="1:6" x14ac:dyDescent="0.25">
      <c r="E39" s="31"/>
      <c r="F39" s="34"/>
    </row>
  </sheetData>
  <mergeCells count="12">
    <mergeCell ref="A28:J29"/>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8FC8-83BF-413E-85B9-F559107FA4CB}">
  <dimension ref="A1:M32"/>
  <sheetViews>
    <sheetView workbookViewId="0">
      <selection activeCell="L6" sqref="L6:M28"/>
    </sheetView>
  </sheetViews>
  <sheetFormatPr defaultRowHeight="15" x14ac:dyDescent="0.25"/>
  <cols>
    <col min="1" max="1" width="43" customWidth="1"/>
    <col min="2" max="2" width="12.140625" bestFit="1" customWidth="1"/>
    <col min="3" max="3" width="11.28515625" bestFit="1" customWidth="1"/>
    <col min="4" max="4" width="11.28515625" customWidth="1"/>
    <col min="5" max="5" width="12.42578125" customWidth="1"/>
    <col min="6" max="6" width="14.7109375" bestFit="1" customWidth="1"/>
    <col min="7" max="9" width="13.140625" customWidth="1"/>
    <col min="10" max="10" width="10.85546875" customWidth="1"/>
  </cols>
  <sheetData>
    <row r="1" spans="1:13" x14ac:dyDescent="0.25">
      <c r="A1" s="178" t="s">
        <v>184</v>
      </c>
      <c r="B1" s="178"/>
      <c r="C1" s="178"/>
      <c r="D1" s="178"/>
      <c r="E1" s="178"/>
      <c r="F1" s="178"/>
      <c r="G1" s="178"/>
      <c r="H1" s="178"/>
      <c r="I1" s="178"/>
      <c r="J1" s="178"/>
    </row>
    <row r="2" spans="1:13" ht="15" customHeight="1" thickBot="1" x14ac:dyDescent="0.3">
      <c r="A2" s="165" t="s">
        <v>68</v>
      </c>
      <c r="B2" s="167" t="s">
        <v>69</v>
      </c>
      <c r="C2" s="168"/>
      <c r="D2" s="167" t="s">
        <v>70</v>
      </c>
      <c r="E2" s="169"/>
      <c r="F2" s="168"/>
      <c r="G2" s="167" t="s">
        <v>95</v>
      </c>
      <c r="H2" s="169"/>
      <c r="I2" s="169"/>
      <c r="J2" s="168"/>
    </row>
    <row r="3" spans="1:13" ht="36.75" thickBot="1" x14ac:dyDescent="0.3">
      <c r="A3" s="166"/>
      <c r="B3" s="10" t="s">
        <v>72</v>
      </c>
      <c r="C3" s="11" t="s">
        <v>121</v>
      </c>
      <c r="D3" s="10" t="s">
        <v>74</v>
      </c>
      <c r="E3" s="12" t="s">
        <v>75</v>
      </c>
      <c r="F3" s="12" t="s">
        <v>76</v>
      </c>
      <c r="G3" s="10" t="s">
        <v>96</v>
      </c>
      <c r="H3" s="12" t="s">
        <v>97</v>
      </c>
      <c r="I3" s="12" t="s">
        <v>98</v>
      </c>
      <c r="J3" s="11" t="s">
        <v>99</v>
      </c>
    </row>
    <row r="4" spans="1:13" x14ac:dyDescent="0.25">
      <c r="A4" s="179" t="s">
        <v>24</v>
      </c>
      <c r="B4" s="181" t="s">
        <v>25</v>
      </c>
      <c r="C4" s="176" t="s">
        <v>81</v>
      </c>
      <c r="D4" s="181" t="s">
        <v>27</v>
      </c>
      <c r="E4" s="183" t="s">
        <v>28</v>
      </c>
      <c r="F4" s="176" t="s">
        <v>82</v>
      </c>
      <c r="G4" s="18" t="s">
        <v>83</v>
      </c>
      <c r="H4" s="20" t="s">
        <v>84</v>
      </c>
      <c r="I4" s="20" t="s">
        <v>85</v>
      </c>
      <c r="J4" s="17" t="s">
        <v>86</v>
      </c>
    </row>
    <row r="5" spans="1:13" x14ac:dyDescent="0.25">
      <c r="A5" s="180"/>
      <c r="B5" s="182"/>
      <c r="C5" s="177"/>
      <c r="D5" s="182"/>
      <c r="E5" s="184"/>
      <c r="F5" s="177"/>
      <c r="G5" s="19" t="s">
        <v>87</v>
      </c>
      <c r="H5" s="13" t="s">
        <v>100</v>
      </c>
      <c r="I5" s="13" t="s">
        <v>89</v>
      </c>
      <c r="J5" s="14" t="s">
        <v>90</v>
      </c>
    </row>
    <row r="6" spans="1:13" x14ac:dyDescent="0.25">
      <c r="A6" s="121" t="s">
        <v>105</v>
      </c>
      <c r="B6" s="133">
        <v>73604.04324697917</v>
      </c>
      <c r="C6" s="133">
        <v>120730.92249623701</v>
      </c>
      <c r="D6" s="133">
        <v>10305.400000000001</v>
      </c>
      <c r="E6" s="133">
        <v>18231.64</v>
      </c>
      <c r="F6" s="133">
        <v>59254.780047002387</v>
      </c>
      <c r="G6" s="133">
        <v>194334.96574321616</v>
      </c>
      <c r="H6" s="133">
        <v>28537.040000000001</v>
      </c>
      <c r="I6" s="133">
        <v>165797.92574321615</v>
      </c>
      <c r="J6" s="124">
        <v>6.8099202209905494</v>
      </c>
      <c r="M6" s="157"/>
    </row>
    <row r="7" spans="1:13" x14ac:dyDescent="0.25">
      <c r="A7" s="121" t="s">
        <v>107</v>
      </c>
      <c r="B7" s="133">
        <v>1994759.6339501382</v>
      </c>
      <c r="C7" s="133">
        <v>1418997.4150039863</v>
      </c>
      <c r="D7" s="133">
        <v>649828.17000000016</v>
      </c>
      <c r="E7" s="133">
        <v>427392.98000000004</v>
      </c>
      <c r="F7" s="133">
        <v>1714861.2667939865</v>
      </c>
      <c r="G7" s="133">
        <v>3413757.0489541246</v>
      </c>
      <c r="H7" s="133">
        <v>1077221.1500000001</v>
      </c>
      <c r="I7" s="133">
        <v>2336535.8989541242</v>
      </c>
      <c r="J7" s="124">
        <v>3.1690401260262333</v>
      </c>
      <c r="M7" s="157"/>
    </row>
    <row r="8" spans="1:13" x14ac:dyDescent="0.25">
      <c r="A8" s="121" t="s">
        <v>108</v>
      </c>
      <c r="B8" s="133">
        <v>1964965.0037724699</v>
      </c>
      <c r="C8" s="133">
        <v>1559848.9402456377</v>
      </c>
      <c r="D8" s="133">
        <v>615020.8446999999</v>
      </c>
      <c r="E8" s="133">
        <v>1051138.3799999999</v>
      </c>
      <c r="F8" s="133">
        <v>1678650.593984942</v>
      </c>
      <c r="G8" s="133">
        <v>3524813.9440181078</v>
      </c>
      <c r="H8" s="133">
        <v>1666159.2246999997</v>
      </c>
      <c r="I8" s="133">
        <v>1858654.7193181082</v>
      </c>
      <c r="J8" s="124">
        <v>2.1155324723858659</v>
      </c>
      <c r="M8" s="157"/>
    </row>
    <row r="9" spans="1:13" x14ac:dyDescent="0.25">
      <c r="A9" s="121" t="s">
        <v>36</v>
      </c>
      <c r="B9" s="133">
        <v>76617.250926996348</v>
      </c>
      <c r="C9" s="133">
        <v>142276.72546848029</v>
      </c>
      <c r="D9" s="133">
        <v>139378.72</v>
      </c>
      <c r="E9" s="133">
        <v>69583.129999999976</v>
      </c>
      <c r="F9" s="133">
        <v>94225.942554341047</v>
      </c>
      <c r="G9" s="133">
        <v>218893.97639547664</v>
      </c>
      <c r="H9" s="133">
        <v>208961.84999999998</v>
      </c>
      <c r="I9" s="133">
        <v>9932.1263954766619</v>
      </c>
      <c r="J9" s="124">
        <v>1.0475308119423554</v>
      </c>
      <c r="M9" s="157"/>
    </row>
    <row r="10" spans="1:13" x14ac:dyDescent="0.25">
      <c r="A10" s="125" t="s">
        <v>91</v>
      </c>
      <c r="B10" s="134">
        <v>4109945.9318965841</v>
      </c>
      <c r="C10" s="134">
        <v>3241854.0032143416</v>
      </c>
      <c r="D10" s="134">
        <v>1414533.1347000001</v>
      </c>
      <c r="E10" s="134">
        <v>1566346.13</v>
      </c>
      <c r="F10" s="134">
        <v>3546992.5833802721</v>
      </c>
      <c r="G10" s="134">
        <v>7351799.9351109248</v>
      </c>
      <c r="H10" s="134">
        <v>2980879.2646999997</v>
      </c>
      <c r="I10" s="134">
        <v>4370920.6704109255</v>
      </c>
      <c r="J10" s="127">
        <v>2.4663192576002642</v>
      </c>
      <c r="M10" s="157"/>
    </row>
    <row r="11" spans="1:13" x14ac:dyDescent="0.25">
      <c r="A11" s="121" t="s">
        <v>148</v>
      </c>
      <c r="B11" s="133">
        <v>5005796.2364782095</v>
      </c>
      <c r="C11" s="133">
        <v>383926.9152989643</v>
      </c>
      <c r="D11" s="133">
        <v>2279127.9</v>
      </c>
      <c r="E11" s="133">
        <v>1033415.55</v>
      </c>
      <c r="F11" s="133">
        <v>1491829.2029102985</v>
      </c>
      <c r="G11" s="133">
        <v>5389723.1517771734</v>
      </c>
      <c r="H11" s="133">
        <v>3312543.45</v>
      </c>
      <c r="I11" s="133">
        <v>2077179.7017771732</v>
      </c>
      <c r="J11" s="124">
        <v>1.6270648923192761</v>
      </c>
      <c r="M11" s="157"/>
    </row>
    <row r="12" spans="1:13" x14ac:dyDescent="0.25">
      <c r="A12" s="121" t="s">
        <v>147</v>
      </c>
      <c r="B12" s="133">
        <v>1681766.8212182266</v>
      </c>
      <c r="C12" s="133">
        <v>0</v>
      </c>
      <c r="D12" s="133">
        <v>0</v>
      </c>
      <c r="E12" s="133">
        <v>1030391.21</v>
      </c>
      <c r="F12" s="133">
        <v>1030391.21</v>
      </c>
      <c r="G12" s="133">
        <v>1681766.8212182266</v>
      </c>
      <c r="H12" s="133">
        <v>1030391.21</v>
      </c>
      <c r="I12" s="133">
        <v>651375.61121822661</v>
      </c>
      <c r="J12" s="124">
        <v>1.6321634005575676</v>
      </c>
      <c r="M12" s="157"/>
    </row>
    <row r="13" spans="1:13" x14ac:dyDescent="0.25">
      <c r="A13" s="121" t="s">
        <v>109</v>
      </c>
      <c r="B13" s="133">
        <v>1360365.6099837283</v>
      </c>
      <c r="C13" s="133">
        <v>0</v>
      </c>
      <c r="D13" s="133">
        <v>0</v>
      </c>
      <c r="E13" s="133">
        <v>589516.39</v>
      </c>
      <c r="F13" s="133">
        <v>589516.39</v>
      </c>
      <c r="G13" s="133">
        <v>1360365.6099837283</v>
      </c>
      <c r="H13" s="133">
        <v>589516.39</v>
      </c>
      <c r="I13" s="133">
        <v>770849.21998372825</v>
      </c>
      <c r="J13" s="124">
        <v>2.3075959092226905</v>
      </c>
      <c r="M13" s="157"/>
    </row>
    <row r="14" spans="1:13" x14ac:dyDescent="0.25">
      <c r="A14" s="121" t="s">
        <v>39</v>
      </c>
      <c r="B14" s="133">
        <v>542689.21229846578</v>
      </c>
      <c r="C14" s="133">
        <v>0</v>
      </c>
      <c r="D14" s="133">
        <v>144797</v>
      </c>
      <c r="E14" s="133">
        <v>80346</v>
      </c>
      <c r="F14" s="133">
        <v>628241.20590000006</v>
      </c>
      <c r="G14" s="133">
        <v>542689.21229846578</v>
      </c>
      <c r="H14" s="133">
        <v>225143</v>
      </c>
      <c r="I14" s="133">
        <v>317546.21229846578</v>
      </c>
      <c r="J14" s="124">
        <v>2.410420098774849</v>
      </c>
      <c r="M14" s="157"/>
    </row>
    <row r="15" spans="1:13" x14ac:dyDescent="0.25">
      <c r="A15" s="121" t="s">
        <v>110</v>
      </c>
      <c r="B15" s="133">
        <v>882700.31631872046</v>
      </c>
      <c r="C15" s="133">
        <v>0</v>
      </c>
      <c r="D15" s="133">
        <v>56940</v>
      </c>
      <c r="E15" s="133">
        <v>202897.5</v>
      </c>
      <c r="F15" s="133">
        <v>202897.5</v>
      </c>
      <c r="G15" s="133">
        <v>882700.31631872046</v>
      </c>
      <c r="H15" s="133">
        <v>259837.5</v>
      </c>
      <c r="I15" s="133">
        <v>622862.81631872046</v>
      </c>
      <c r="J15" s="124">
        <v>3.3971244193725711</v>
      </c>
      <c r="M15" s="157"/>
    </row>
    <row r="16" spans="1:13" x14ac:dyDescent="0.25">
      <c r="A16" s="121" t="s">
        <v>111</v>
      </c>
      <c r="B16" s="133">
        <v>0</v>
      </c>
      <c r="C16" s="133">
        <v>0</v>
      </c>
      <c r="D16" s="133">
        <v>23000</v>
      </c>
      <c r="E16" s="133">
        <v>0</v>
      </c>
      <c r="F16" s="133">
        <v>0</v>
      </c>
      <c r="G16" s="133">
        <v>0</v>
      </c>
      <c r="H16" s="133">
        <v>23000</v>
      </c>
      <c r="I16" s="133">
        <v>-23000</v>
      </c>
      <c r="J16" s="124">
        <v>0</v>
      </c>
      <c r="M16" s="157"/>
    </row>
    <row r="17" spans="1:13" x14ac:dyDescent="0.25">
      <c r="A17" s="121" t="s">
        <v>149</v>
      </c>
      <c r="B17" s="133">
        <v>2818222.3542765435</v>
      </c>
      <c r="C17" s="133">
        <v>194155.76354615905</v>
      </c>
      <c r="D17" s="133">
        <v>1098051.79</v>
      </c>
      <c r="E17" s="133">
        <v>673042.17999999993</v>
      </c>
      <c r="F17" s="133">
        <v>729184.35713687562</v>
      </c>
      <c r="G17" s="133">
        <v>3012378.1178227025</v>
      </c>
      <c r="H17" s="133">
        <v>1771093.97</v>
      </c>
      <c r="I17" s="133">
        <v>1241284.1478227025</v>
      </c>
      <c r="J17" s="124">
        <v>1.7008573056248972</v>
      </c>
      <c r="M17" s="157"/>
    </row>
    <row r="18" spans="1:13" x14ac:dyDescent="0.25">
      <c r="A18" s="125" t="s">
        <v>92</v>
      </c>
      <c r="B18" s="134">
        <v>12291540.550573893</v>
      </c>
      <c r="C18" s="134">
        <v>578082.67884512339</v>
      </c>
      <c r="D18" s="134">
        <v>3601916.69</v>
      </c>
      <c r="E18" s="134">
        <v>3609608.83</v>
      </c>
      <c r="F18" s="134">
        <v>4672059.8659471739</v>
      </c>
      <c r="G18" s="134">
        <v>12869623.229419017</v>
      </c>
      <c r="H18" s="134">
        <v>7211525.5199999996</v>
      </c>
      <c r="I18" s="134">
        <v>5658097.7094190167</v>
      </c>
      <c r="J18" s="127">
        <v>1.7845909570349849</v>
      </c>
      <c r="M18" s="157"/>
    </row>
    <row r="19" spans="1:13" x14ac:dyDescent="0.25">
      <c r="A19" s="121" t="s">
        <v>112</v>
      </c>
      <c r="B19" s="133">
        <v>1787967.2256751321</v>
      </c>
      <c r="C19" s="133">
        <v>2528197.3243094538</v>
      </c>
      <c r="D19" s="133">
        <v>123400.03999999998</v>
      </c>
      <c r="E19" s="133">
        <v>501105.07</v>
      </c>
      <c r="F19" s="133">
        <v>1011255.9622619784</v>
      </c>
      <c r="G19" s="133">
        <v>4316164.5499845855</v>
      </c>
      <c r="H19" s="133">
        <v>624505.11</v>
      </c>
      <c r="I19" s="133">
        <v>3691659.4399845856</v>
      </c>
      <c r="J19" s="124">
        <v>6.9113358415667498</v>
      </c>
      <c r="M19" s="157"/>
    </row>
    <row r="20" spans="1:13" x14ac:dyDescent="0.25">
      <c r="A20" s="121" t="s">
        <v>151</v>
      </c>
      <c r="B20" s="133">
        <v>580681.98325414886</v>
      </c>
      <c r="C20" s="133">
        <v>1035882.3659030679</v>
      </c>
      <c r="D20" s="133">
        <v>131381.04</v>
      </c>
      <c r="E20" s="133">
        <v>156729.1</v>
      </c>
      <c r="F20" s="133">
        <v>493495.57268765685</v>
      </c>
      <c r="G20" s="133">
        <v>1616564.3491572167</v>
      </c>
      <c r="H20" s="133">
        <v>288110.14</v>
      </c>
      <c r="I20" s="133">
        <v>1328454.2091572168</v>
      </c>
      <c r="J20" s="124">
        <v>5.6109248676815628</v>
      </c>
      <c r="M20" s="157"/>
    </row>
    <row r="21" spans="1:13" x14ac:dyDescent="0.25">
      <c r="A21" s="121" t="s">
        <v>152</v>
      </c>
      <c r="B21" s="133">
        <v>4571685.2011055406</v>
      </c>
      <c r="C21" s="133">
        <v>756119.42644744122</v>
      </c>
      <c r="D21" s="133">
        <v>2178974.8405999993</v>
      </c>
      <c r="E21" s="133">
        <v>5723294.3169999998</v>
      </c>
      <c r="F21" s="133">
        <v>5723294.3169999998</v>
      </c>
      <c r="G21" s="133">
        <v>5327804.6275529815</v>
      </c>
      <c r="H21" s="133">
        <v>7902269.1575999986</v>
      </c>
      <c r="I21" s="133">
        <v>-2574464.5300470171</v>
      </c>
      <c r="J21" s="124">
        <v>0.67421199168203116</v>
      </c>
      <c r="M21" s="157"/>
    </row>
    <row r="22" spans="1:13" x14ac:dyDescent="0.25">
      <c r="A22" s="121" t="s">
        <v>153</v>
      </c>
      <c r="B22" s="133">
        <v>53584.201129984809</v>
      </c>
      <c r="C22" s="133">
        <v>0</v>
      </c>
      <c r="D22" s="133">
        <v>953.64820000000327</v>
      </c>
      <c r="E22" s="133">
        <v>56618.8</v>
      </c>
      <c r="F22" s="133">
        <v>88838.2</v>
      </c>
      <c r="G22" s="133">
        <v>53584.201129984809</v>
      </c>
      <c r="H22" s="133">
        <v>57572.448200000006</v>
      </c>
      <c r="I22" s="133">
        <v>-3988.2470700151971</v>
      </c>
      <c r="J22" s="124">
        <v>0.93072646387799096</v>
      </c>
      <c r="M22" s="157"/>
    </row>
    <row r="23" spans="1:13" x14ac:dyDescent="0.25">
      <c r="A23" s="121" t="s">
        <v>114</v>
      </c>
      <c r="B23" s="133">
        <v>2186443.6012551538</v>
      </c>
      <c r="C23" s="133">
        <v>305954.87691100052</v>
      </c>
      <c r="D23" s="133">
        <v>1087722.6400000001</v>
      </c>
      <c r="E23" s="133">
        <v>3327285.68</v>
      </c>
      <c r="F23" s="133">
        <v>3321351.0730663263</v>
      </c>
      <c r="G23" s="133">
        <v>2492398.4781661541</v>
      </c>
      <c r="H23" s="133">
        <v>4415008.32</v>
      </c>
      <c r="I23" s="133">
        <v>-1922609.8418338462</v>
      </c>
      <c r="J23" s="124">
        <v>0.56452860278327943</v>
      </c>
      <c r="M23" s="157"/>
    </row>
    <row r="24" spans="1:13" x14ac:dyDescent="0.25">
      <c r="A24" s="125" t="s">
        <v>40</v>
      </c>
      <c r="B24" s="134">
        <v>9180362.2124199606</v>
      </c>
      <c r="C24" s="134">
        <v>4626153.9935709629</v>
      </c>
      <c r="D24" s="134">
        <v>3522432.2087999997</v>
      </c>
      <c r="E24" s="134">
        <v>9765032.9670000002</v>
      </c>
      <c r="F24" s="134">
        <v>10638235.125015961</v>
      </c>
      <c r="G24" s="134">
        <v>13806516.205990922</v>
      </c>
      <c r="H24" s="134">
        <v>13287465.175799999</v>
      </c>
      <c r="I24" s="134">
        <v>519051.03019092372</v>
      </c>
      <c r="J24" s="127">
        <v>1.0390632090713774</v>
      </c>
      <c r="M24" s="157"/>
    </row>
    <row r="25" spans="1:13" x14ac:dyDescent="0.25">
      <c r="A25" s="135" t="s">
        <v>182</v>
      </c>
      <c r="B25" s="136"/>
      <c r="C25" s="136"/>
      <c r="D25" s="137">
        <v>605037.93999999994</v>
      </c>
      <c r="E25" s="138"/>
      <c r="F25" s="136"/>
      <c r="G25" s="136">
        <v>0</v>
      </c>
      <c r="H25" s="136">
        <v>605037.93999999994</v>
      </c>
      <c r="I25" s="136">
        <v>-605037.93999999994</v>
      </c>
      <c r="J25" s="139"/>
      <c r="M25" s="157"/>
    </row>
    <row r="26" spans="1:13" x14ac:dyDescent="0.25">
      <c r="A26" s="125" t="s">
        <v>93</v>
      </c>
      <c r="B26" s="140">
        <v>25581848.69489044</v>
      </c>
      <c r="C26" s="140">
        <v>8446090.6756304279</v>
      </c>
      <c r="D26" s="140">
        <v>9143919.9734999985</v>
      </c>
      <c r="E26" s="140">
        <v>14940987.927000001</v>
      </c>
      <c r="F26" s="140">
        <v>18857287.574343406</v>
      </c>
      <c r="G26" s="140">
        <v>34027939.37052086</v>
      </c>
      <c r="H26" s="140">
        <v>24084907.9005</v>
      </c>
      <c r="I26" s="140">
        <v>9943031.4700208679</v>
      </c>
      <c r="J26" s="127">
        <v>1.4128324472361566</v>
      </c>
      <c r="M26" s="157"/>
    </row>
    <row r="27" spans="1:13" x14ac:dyDescent="0.25">
      <c r="A27" s="125" t="s">
        <v>94</v>
      </c>
      <c r="B27" s="140">
        <v>16401486.482470479</v>
      </c>
      <c r="C27" s="140">
        <v>3819936.682059465</v>
      </c>
      <c r="D27" s="140">
        <v>5621487.7646999992</v>
      </c>
      <c r="E27" s="140">
        <v>5175954.9600000009</v>
      </c>
      <c r="F27" s="140">
        <v>8219052.4493274447</v>
      </c>
      <c r="G27" s="140">
        <v>20221423.164529938</v>
      </c>
      <c r="H27" s="140">
        <v>10797442.7247</v>
      </c>
      <c r="I27" s="140">
        <v>9423980.4398299437</v>
      </c>
      <c r="J27" s="127">
        <v>1.8727974465909267</v>
      </c>
      <c r="M27" s="157"/>
    </row>
    <row r="28" spans="1:13" x14ac:dyDescent="0.25">
      <c r="E28" s="16"/>
      <c r="F28" s="15"/>
    </row>
    <row r="29" spans="1:13" x14ac:dyDescent="0.25">
      <c r="E29" s="16"/>
      <c r="F29" s="15"/>
    </row>
    <row r="30" spans="1:13" x14ac:dyDescent="0.25">
      <c r="E30" s="31"/>
      <c r="F30" s="34"/>
    </row>
    <row r="31" spans="1:13" x14ac:dyDescent="0.25">
      <c r="F31" s="34"/>
    </row>
    <row r="32" spans="1:13" x14ac:dyDescent="0.25">
      <c r="E32" s="31"/>
      <c r="F32" s="34"/>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9E0-DDD4-4B65-8C94-BC5B989C58F1}">
  <dimension ref="A1:J32"/>
  <sheetViews>
    <sheetView workbookViewId="0">
      <selection activeCell="I32" sqref="I32"/>
    </sheetView>
  </sheetViews>
  <sheetFormatPr defaultRowHeight="15" x14ac:dyDescent="0.25"/>
  <cols>
    <col min="1" max="1" width="45.5703125" customWidth="1"/>
    <col min="2" max="2" width="12.140625" bestFit="1" customWidth="1"/>
    <col min="3" max="3" width="11.28515625" bestFit="1" customWidth="1"/>
    <col min="4" max="4" width="11.28515625" customWidth="1"/>
    <col min="5" max="5" width="12.42578125" customWidth="1"/>
    <col min="6" max="6" width="14.7109375" bestFit="1" customWidth="1"/>
    <col min="7" max="9" width="13" customWidth="1"/>
    <col min="10" max="10" width="10.85546875" customWidth="1"/>
  </cols>
  <sheetData>
    <row r="1" spans="1:10" x14ac:dyDescent="0.25">
      <c r="A1" s="178" t="s">
        <v>184</v>
      </c>
      <c r="B1" s="178"/>
      <c r="C1" s="178"/>
      <c r="D1" s="178"/>
      <c r="E1" s="178"/>
      <c r="F1" s="178"/>
      <c r="G1" s="178"/>
      <c r="H1" s="178"/>
      <c r="I1" s="178"/>
      <c r="J1" s="178"/>
    </row>
    <row r="2" spans="1:10" ht="15" customHeight="1" thickBot="1" x14ac:dyDescent="0.3">
      <c r="A2" s="165" t="s">
        <v>68</v>
      </c>
      <c r="B2" s="167" t="s">
        <v>69</v>
      </c>
      <c r="C2" s="168"/>
      <c r="D2" s="167" t="s">
        <v>70</v>
      </c>
      <c r="E2" s="169"/>
      <c r="F2" s="168"/>
      <c r="G2" s="167" t="s">
        <v>95</v>
      </c>
      <c r="H2" s="169"/>
      <c r="I2" s="169"/>
      <c r="J2" s="168"/>
    </row>
    <row r="3" spans="1:10" ht="36.75" thickBot="1" x14ac:dyDescent="0.3">
      <c r="A3" s="166"/>
      <c r="B3" s="10" t="s">
        <v>72</v>
      </c>
      <c r="C3" s="11" t="s">
        <v>73</v>
      </c>
      <c r="D3" s="10" t="s">
        <v>74</v>
      </c>
      <c r="E3" s="12" t="s">
        <v>75</v>
      </c>
      <c r="F3" s="12" t="s">
        <v>76</v>
      </c>
      <c r="G3" s="10" t="s">
        <v>96</v>
      </c>
      <c r="H3" s="12" t="s">
        <v>97</v>
      </c>
      <c r="I3" s="12" t="s">
        <v>98</v>
      </c>
      <c r="J3" s="11" t="s">
        <v>99</v>
      </c>
    </row>
    <row r="4" spans="1:10" x14ac:dyDescent="0.25">
      <c r="A4" s="179" t="s">
        <v>24</v>
      </c>
      <c r="B4" s="181" t="s">
        <v>25</v>
      </c>
      <c r="C4" s="176" t="s">
        <v>81</v>
      </c>
      <c r="D4" s="181" t="s">
        <v>27</v>
      </c>
      <c r="E4" s="183" t="s">
        <v>28</v>
      </c>
      <c r="F4" s="176" t="s">
        <v>82</v>
      </c>
      <c r="G4" s="18" t="s">
        <v>83</v>
      </c>
      <c r="H4" s="20" t="s">
        <v>84</v>
      </c>
      <c r="I4" s="20" t="s">
        <v>85</v>
      </c>
      <c r="J4" s="17" t="s">
        <v>86</v>
      </c>
    </row>
    <row r="5" spans="1:10" x14ac:dyDescent="0.25">
      <c r="A5" s="180"/>
      <c r="B5" s="182"/>
      <c r="C5" s="177"/>
      <c r="D5" s="182"/>
      <c r="E5" s="184"/>
      <c r="F5" s="177"/>
      <c r="G5" s="19" t="s">
        <v>25</v>
      </c>
      <c r="H5" s="13" t="s">
        <v>100</v>
      </c>
      <c r="I5" s="13" t="s">
        <v>89</v>
      </c>
      <c r="J5" s="14" t="s">
        <v>90</v>
      </c>
    </row>
    <row r="6" spans="1:10" x14ac:dyDescent="0.25">
      <c r="A6" s="141" t="s">
        <v>105</v>
      </c>
      <c r="B6" s="133">
        <v>73604.04324697917</v>
      </c>
      <c r="C6" s="133"/>
      <c r="D6" s="133">
        <v>10305.400000000001</v>
      </c>
      <c r="E6" s="133">
        <v>18231.64</v>
      </c>
      <c r="F6" s="133">
        <v>59254.780047002387</v>
      </c>
      <c r="G6" s="133">
        <v>73604.04324697917</v>
      </c>
      <c r="H6" s="133">
        <v>28537.040000000001</v>
      </c>
      <c r="I6" s="133">
        <v>45067.003246979169</v>
      </c>
      <c r="J6" s="124">
        <v>2.579245894002292</v>
      </c>
    </row>
    <row r="7" spans="1:10" x14ac:dyDescent="0.25">
      <c r="A7" s="141" t="s">
        <v>107</v>
      </c>
      <c r="B7" s="133">
        <v>1994759.6339501382</v>
      </c>
      <c r="C7" s="133"/>
      <c r="D7" s="133">
        <v>649828.17000000016</v>
      </c>
      <c r="E7" s="133">
        <v>427392.98000000004</v>
      </c>
      <c r="F7" s="133">
        <v>1714861.2667939865</v>
      </c>
      <c r="G7" s="133">
        <v>1994759.6339501382</v>
      </c>
      <c r="H7" s="133">
        <v>1077221.1500000001</v>
      </c>
      <c r="I7" s="133">
        <v>917538.48395013809</v>
      </c>
      <c r="J7" s="124">
        <v>1.8517642676716271</v>
      </c>
    </row>
    <row r="8" spans="1:10" x14ac:dyDescent="0.25">
      <c r="A8" s="141" t="s">
        <v>108</v>
      </c>
      <c r="B8" s="133">
        <v>1964965.0037724699</v>
      </c>
      <c r="C8" s="133"/>
      <c r="D8" s="133">
        <v>615020.8446999999</v>
      </c>
      <c r="E8" s="133">
        <v>1051138.3799999999</v>
      </c>
      <c r="F8" s="133">
        <v>1678650.593984942</v>
      </c>
      <c r="G8" s="133">
        <v>1964965.0037724699</v>
      </c>
      <c r="H8" s="133">
        <v>1666159.2246999997</v>
      </c>
      <c r="I8" s="133">
        <v>298805.77907247026</v>
      </c>
      <c r="J8" s="124">
        <v>1.1793380696411364</v>
      </c>
    </row>
    <row r="9" spans="1:10" x14ac:dyDescent="0.25">
      <c r="A9" s="141" t="s">
        <v>36</v>
      </c>
      <c r="B9" s="133">
        <v>76617.250926996348</v>
      </c>
      <c r="C9" s="133"/>
      <c r="D9" s="133">
        <v>139378.72</v>
      </c>
      <c r="E9" s="133">
        <v>69583.129999999976</v>
      </c>
      <c r="F9" s="133">
        <v>94225.942554341047</v>
      </c>
      <c r="G9" s="133">
        <v>76617.250926996348</v>
      </c>
      <c r="H9" s="133">
        <v>208961.84999999998</v>
      </c>
      <c r="I9" s="133">
        <v>-132344.59907300363</v>
      </c>
      <c r="J9" s="124">
        <v>0.36665664534936093</v>
      </c>
    </row>
    <row r="10" spans="1:10" x14ac:dyDescent="0.25">
      <c r="A10" s="125" t="s">
        <v>91</v>
      </c>
      <c r="B10" s="134">
        <v>4109945.9318965841</v>
      </c>
      <c r="C10" s="134">
        <v>0</v>
      </c>
      <c r="D10" s="134">
        <v>1414533.1347000001</v>
      </c>
      <c r="E10" s="134">
        <v>1566346.13</v>
      </c>
      <c r="F10" s="134">
        <v>3546992.5833802721</v>
      </c>
      <c r="G10" s="134">
        <v>4109945.9318965841</v>
      </c>
      <c r="H10" s="134">
        <v>2980879.2647000002</v>
      </c>
      <c r="I10" s="134">
        <v>1129066.6671965839</v>
      </c>
      <c r="J10" s="127">
        <v>1.3787696739573299</v>
      </c>
    </row>
    <row r="11" spans="1:10" x14ac:dyDescent="0.25">
      <c r="A11" s="141" t="s">
        <v>148</v>
      </c>
      <c r="B11" s="133">
        <v>5005796.2364782095</v>
      </c>
      <c r="C11" s="133"/>
      <c r="D11" s="133">
        <v>2279127.9</v>
      </c>
      <c r="E11" s="133">
        <v>1033415.55</v>
      </c>
      <c r="F11" s="133">
        <v>1491829.2029102985</v>
      </c>
      <c r="G11" s="133">
        <v>5005796.2364782095</v>
      </c>
      <c r="H11" s="133">
        <v>3312543.45</v>
      </c>
      <c r="I11" s="133">
        <v>1693252.7864782093</v>
      </c>
      <c r="J11" s="124">
        <v>1.5111639475938676</v>
      </c>
    </row>
    <row r="12" spans="1:10" x14ac:dyDescent="0.25">
      <c r="A12" s="141" t="s">
        <v>147</v>
      </c>
      <c r="B12" s="133">
        <v>1681766.8212182266</v>
      </c>
      <c r="C12" s="133"/>
      <c r="D12" s="133">
        <v>0</v>
      </c>
      <c r="E12" s="133">
        <v>1030391.21</v>
      </c>
      <c r="F12" s="133">
        <v>1030391.21</v>
      </c>
      <c r="G12" s="133">
        <v>1681766.8212182266</v>
      </c>
      <c r="H12" s="133">
        <v>1030391.21</v>
      </c>
      <c r="I12" s="133">
        <v>651375.61121822661</v>
      </c>
      <c r="J12" s="124">
        <v>1.6321634005575676</v>
      </c>
    </row>
    <row r="13" spans="1:10" x14ac:dyDescent="0.25">
      <c r="A13" s="141" t="s">
        <v>109</v>
      </c>
      <c r="B13" s="133">
        <v>1360365.6099837283</v>
      </c>
      <c r="C13" s="133"/>
      <c r="D13" s="133">
        <v>0</v>
      </c>
      <c r="E13" s="133">
        <v>589516.39</v>
      </c>
      <c r="F13" s="133">
        <v>589516.39</v>
      </c>
      <c r="G13" s="133">
        <v>1360365.6099837283</v>
      </c>
      <c r="H13" s="133">
        <v>589516.39</v>
      </c>
      <c r="I13" s="133">
        <v>770849.21998372825</v>
      </c>
      <c r="J13" s="124">
        <v>2.3075959092226905</v>
      </c>
    </row>
    <row r="14" spans="1:10" x14ac:dyDescent="0.25">
      <c r="A14" s="141" t="s">
        <v>39</v>
      </c>
      <c r="B14" s="133">
        <v>542689.21229846578</v>
      </c>
      <c r="C14" s="133"/>
      <c r="D14" s="133">
        <v>144797</v>
      </c>
      <c r="E14" s="133">
        <v>80346</v>
      </c>
      <c r="F14" s="133">
        <v>628241.20590000006</v>
      </c>
      <c r="G14" s="133">
        <v>542689.21229846578</v>
      </c>
      <c r="H14" s="133">
        <v>225143</v>
      </c>
      <c r="I14" s="133">
        <v>317546.21229846578</v>
      </c>
      <c r="J14" s="124">
        <v>2.410420098774849</v>
      </c>
    </row>
    <row r="15" spans="1:10" x14ac:dyDescent="0.25">
      <c r="A15" s="141" t="s">
        <v>110</v>
      </c>
      <c r="B15" s="133">
        <v>882700.31631872046</v>
      </c>
      <c r="C15" s="133"/>
      <c r="D15" s="133">
        <v>56940</v>
      </c>
      <c r="E15" s="133">
        <v>202897.5</v>
      </c>
      <c r="F15" s="133">
        <v>202897.5</v>
      </c>
      <c r="G15" s="133">
        <v>882700.31631872046</v>
      </c>
      <c r="H15" s="133">
        <v>259837.5</v>
      </c>
      <c r="I15" s="133">
        <v>622862.81631872046</v>
      </c>
      <c r="J15" s="124">
        <v>3.3971244193725711</v>
      </c>
    </row>
    <row r="16" spans="1:10" x14ac:dyDescent="0.25">
      <c r="A16" s="141" t="s">
        <v>111</v>
      </c>
      <c r="B16" s="133">
        <v>0</v>
      </c>
      <c r="C16" s="133"/>
      <c r="D16" s="133">
        <v>23000</v>
      </c>
      <c r="E16" s="133">
        <v>0</v>
      </c>
      <c r="F16" s="133">
        <v>0</v>
      </c>
      <c r="G16" s="133">
        <v>0</v>
      </c>
      <c r="H16" s="133">
        <v>23000</v>
      </c>
      <c r="I16" s="133">
        <v>-23000</v>
      </c>
      <c r="J16" s="124">
        <v>0</v>
      </c>
    </row>
    <row r="17" spans="1:10" x14ac:dyDescent="0.25">
      <c r="A17" s="141" t="s">
        <v>149</v>
      </c>
      <c r="B17" s="133">
        <v>2818222.3542765435</v>
      </c>
      <c r="C17" s="133"/>
      <c r="D17" s="133">
        <v>1098051.79</v>
      </c>
      <c r="E17" s="133">
        <v>673042.17999999993</v>
      </c>
      <c r="F17" s="133">
        <v>729184.35713687562</v>
      </c>
      <c r="G17" s="133">
        <v>2818222.3542765435</v>
      </c>
      <c r="H17" s="133">
        <v>1771093.97</v>
      </c>
      <c r="I17" s="133">
        <v>1047128.3842765435</v>
      </c>
      <c r="J17" s="124">
        <v>1.5912325387661637</v>
      </c>
    </row>
    <row r="18" spans="1:10" x14ac:dyDescent="0.25">
      <c r="A18" s="125" t="s">
        <v>92</v>
      </c>
      <c r="B18" s="134">
        <v>12291540.550573893</v>
      </c>
      <c r="C18" s="134">
        <v>0</v>
      </c>
      <c r="D18" s="134">
        <v>3601916.69</v>
      </c>
      <c r="E18" s="134">
        <v>3609608.83</v>
      </c>
      <c r="F18" s="134">
        <v>4672059.8659471739</v>
      </c>
      <c r="G18" s="134">
        <v>12291540.550573893</v>
      </c>
      <c r="H18" s="134">
        <v>7211525.5199999996</v>
      </c>
      <c r="I18" s="134">
        <v>5080015.0305738933</v>
      </c>
      <c r="J18" s="127">
        <v>1.7044300150481744</v>
      </c>
    </row>
    <row r="19" spans="1:10" x14ac:dyDescent="0.25">
      <c r="A19" s="141" t="s">
        <v>112</v>
      </c>
      <c r="B19" s="133">
        <v>1787967.2256751321</v>
      </c>
      <c r="C19" s="133"/>
      <c r="D19" s="133">
        <v>123400.03999999998</v>
      </c>
      <c r="E19" s="133">
        <v>501105.07</v>
      </c>
      <c r="F19" s="133">
        <v>1011255.9622619784</v>
      </c>
      <c r="G19" s="133">
        <v>1787967.2256751321</v>
      </c>
      <c r="H19" s="133">
        <v>624505.11</v>
      </c>
      <c r="I19" s="133">
        <v>1163462.1156751323</v>
      </c>
      <c r="J19" s="124">
        <v>2.8630145647249101</v>
      </c>
    </row>
    <row r="20" spans="1:10" x14ac:dyDescent="0.25">
      <c r="A20" s="141" t="s">
        <v>151</v>
      </c>
      <c r="B20" s="133">
        <v>580681.98325414886</v>
      </c>
      <c r="C20" s="133"/>
      <c r="D20" s="133">
        <v>131381.04</v>
      </c>
      <c r="E20" s="133">
        <v>156729.1</v>
      </c>
      <c r="F20" s="133">
        <v>493495.57268765685</v>
      </c>
      <c r="G20" s="133">
        <v>580681.98325414886</v>
      </c>
      <c r="H20" s="133">
        <v>288110.14</v>
      </c>
      <c r="I20" s="133">
        <v>292571.84325414884</v>
      </c>
      <c r="J20" s="124">
        <v>2.0154861028291085</v>
      </c>
    </row>
    <row r="21" spans="1:10" x14ac:dyDescent="0.25">
      <c r="A21" s="141" t="s">
        <v>152</v>
      </c>
      <c r="B21" s="133">
        <v>4571685.2011055406</v>
      </c>
      <c r="C21" s="133"/>
      <c r="D21" s="133">
        <v>2178974.8405999993</v>
      </c>
      <c r="E21" s="133">
        <v>5723294.3169999998</v>
      </c>
      <c r="F21" s="133">
        <v>5723294.3169999998</v>
      </c>
      <c r="G21" s="133">
        <v>4571685.2011055406</v>
      </c>
      <c r="H21" s="133">
        <v>7902269.1575999986</v>
      </c>
      <c r="I21" s="133">
        <v>-3330583.956494458</v>
      </c>
      <c r="J21" s="124">
        <v>0.57852815563852666</v>
      </c>
    </row>
    <row r="22" spans="1:10" x14ac:dyDescent="0.25">
      <c r="A22" s="141" t="s">
        <v>153</v>
      </c>
      <c r="B22" s="133">
        <v>53584.201129984809</v>
      </c>
      <c r="C22" s="133"/>
      <c r="D22" s="133">
        <v>953.64820000000327</v>
      </c>
      <c r="E22" s="133">
        <v>56618.8</v>
      </c>
      <c r="F22" s="133">
        <v>88838.2</v>
      </c>
      <c r="G22" s="133">
        <v>53584.201129984809</v>
      </c>
      <c r="H22" s="133">
        <v>57572.448200000006</v>
      </c>
      <c r="I22" s="133">
        <v>-3988.2470700151971</v>
      </c>
      <c r="J22" s="124">
        <v>0.93072646387799096</v>
      </c>
    </row>
    <row r="23" spans="1:10" x14ac:dyDescent="0.25">
      <c r="A23" s="141" t="s">
        <v>114</v>
      </c>
      <c r="B23" s="133">
        <v>2186443.6012551538</v>
      </c>
      <c r="C23" s="133"/>
      <c r="D23" s="133">
        <v>1087722.6400000001</v>
      </c>
      <c r="E23" s="133">
        <v>3327285.68</v>
      </c>
      <c r="F23" s="133">
        <v>3321351.0730663263</v>
      </c>
      <c r="G23" s="133">
        <v>2186443.6012551538</v>
      </c>
      <c r="H23" s="133">
        <v>4415008.32</v>
      </c>
      <c r="I23" s="133">
        <v>-2228564.7187448465</v>
      </c>
      <c r="J23" s="124">
        <v>0.49522978050812677</v>
      </c>
    </row>
    <row r="24" spans="1:10" x14ac:dyDescent="0.25">
      <c r="A24" s="125" t="s">
        <v>40</v>
      </c>
      <c r="B24" s="134">
        <v>9180362.2124199606</v>
      </c>
      <c r="C24" s="134">
        <v>0</v>
      </c>
      <c r="D24" s="134">
        <v>3522432.2087999997</v>
      </c>
      <c r="E24" s="134">
        <v>9765032.9670000002</v>
      </c>
      <c r="F24" s="134">
        <v>10638235.125015961</v>
      </c>
      <c r="G24" s="134">
        <v>9180362.2124199606</v>
      </c>
      <c r="H24" s="134">
        <v>13287465.175799999</v>
      </c>
      <c r="I24" s="134">
        <v>-4107102.9633800387</v>
      </c>
      <c r="J24" s="127">
        <v>0.69090395278249439</v>
      </c>
    </row>
    <row r="25" spans="1:10" x14ac:dyDescent="0.25">
      <c r="A25" s="135" t="s">
        <v>182</v>
      </c>
      <c r="B25" s="136"/>
      <c r="C25" s="136"/>
      <c r="D25" s="137">
        <v>605037.93999999994</v>
      </c>
      <c r="E25" s="138"/>
      <c r="F25" s="136"/>
      <c r="G25" s="136">
        <v>0</v>
      </c>
      <c r="H25" s="136">
        <v>605037.93999999994</v>
      </c>
      <c r="I25" s="136">
        <v>-605037.93999999994</v>
      </c>
      <c r="J25" s="139"/>
    </row>
    <row r="26" spans="1:10" x14ac:dyDescent="0.25">
      <c r="A26" s="125" t="s">
        <v>93</v>
      </c>
      <c r="B26" s="140">
        <v>25581848.69489044</v>
      </c>
      <c r="C26" s="140">
        <v>0</v>
      </c>
      <c r="D26" s="140">
        <v>9143919.9734999985</v>
      </c>
      <c r="E26" s="140">
        <v>14940987.927000001</v>
      </c>
      <c r="F26" s="140">
        <v>18857287.574343406</v>
      </c>
      <c r="G26" s="140">
        <v>25581848.69489044</v>
      </c>
      <c r="H26" s="140">
        <v>24084907.9005</v>
      </c>
      <c r="I26" s="140">
        <v>1496940.7943904386</v>
      </c>
      <c r="J26" s="127">
        <v>1.0621526476486698</v>
      </c>
    </row>
    <row r="27" spans="1:10" x14ac:dyDescent="0.25">
      <c r="A27" s="125" t="s">
        <v>94</v>
      </c>
      <c r="B27" s="140">
        <v>16401486.482470479</v>
      </c>
      <c r="C27" s="140">
        <v>0</v>
      </c>
      <c r="D27" s="140">
        <v>5621487.7646999992</v>
      </c>
      <c r="E27" s="140">
        <v>5175954.9600000009</v>
      </c>
      <c r="F27" s="140">
        <v>8219052.4493274447</v>
      </c>
      <c r="G27" s="140">
        <v>16401486.482470479</v>
      </c>
      <c r="H27" s="140">
        <v>10797442.7247</v>
      </c>
      <c r="I27" s="140">
        <v>5604043.7577704769</v>
      </c>
      <c r="J27" s="127">
        <v>1.519015835569175</v>
      </c>
    </row>
    <row r="28" spans="1:10" x14ac:dyDescent="0.25">
      <c r="E28" s="16"/>
      <c r="F28" s="15"/>
    </row>
    <row r="29" spans="1:10" x14ac:dyDescent="0.25">
      <c r="E29" s="16"/>
      <c r="F29" s="15"/>
    </row>
    <row r="30" spans="1:10" x14ac:dyDescent="0.25">
      <c r="E30" s="31"/>
      <c r="F30" s="34"/>
    </row>
    <row r="31" spans="1:10" x14ac:dyDescent="0.25">
      <c r="F31" s="34"/>
    </row>
    <row r="32" spans="1:10" x14ac:dyDescent="0.25">
      <c r="E32" s="31"/>
      <c r="F32" s="34"/>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332D-2241-4D67-93F0-5B97C7C4E263}">
  <dimension ref="A1:H55"/>
  <sheetViews>
    <sheetView tabSelected="1" workbookViewId="0">
      <selection activeCell="K25" sqref="K25"/>
    </sheetView>
  </sheetViews>
  <sheetFormatPr defaultRowHeight="15" x14ac:dyDescent="0.25"/>
  <cols>
    <col min="1" max="1" width="51.85546875" customWidth="1"/>
    <col min="2" max="2" width="19.5703125" customWidth="1"/>
    <col min="3" max="3" width="23.28515625" customWidth="1"/>
    <col min="4" max="6" width="19.5703125" customWidth="1"/>
    <col min="7" max="7" width="38.5703125" customWidth="1"/>
  </cols>
  <sheetData>
    <row r="1" spans="1:8" ht="15.75" thickBot="1" x14ac:dyDescent="0.3">
      <c r="A1" s="185" t="s">
        <v>185</v>
      </c>
      <c r="B1" s="185"/>
      <c r="C1" s="185"/>
      <c r="D1" s="185"/>
      <c r="E1" s="185"/>
      <c r="F1" s="185"/>
      <c r="G1" s="185"/>
    </row>
    <row r="2" spans="1:8" s="35" customFormat="1" ht="36" x14ac:dyDescent="0.25">
      <c r="A2" s="47" t="s">
        <v>68</v>
      </c>
      <c r="B2" s="47" t="s">
        <v>126</v>
      </c>
      <c r="C2" s="47" t="s">
        <v>127</v>
      </c>
      <c r="D2" s="47" t="s">
        <v>128</v>
      </c>
      <c r="E2" s="47" t="s">
        <v>129</v>
      </c>
      <c r="F2" s="48" t="s">
        <v>130</v>
      </c>
      <c r="G2" s="48" t="s">
        <v>131</v>
      </c>
    </row>
    <row r="3" spans="1:8" x14ac:dyDescent="0.25">
      <c r="A3" s="22" t="s">
        <v>105</v>
      </c>
      <c r="B3" s="30">
        <v>53933.492785304006</v>
      </c>
      <c r="C3" s="30">
        <v>138654.15579939695</v>
      </c>
      <c r="D3" s="30">
        <v>100389.9131255417</v>
      </c>
      <c r="E3" s="30">
        <v>0</v>
      </c>
      <c r="F3" s="30">
        <v>292977.56171024265</v>
      </c>
      <c r="G3" s="30">
        <v>138654.15579939695</v>
      </c>
      <c r="H3" s="31"/>
    </row>
    <row r="4" spans="1:8" x14ac:dyDescent="0.25">
      <c r="A4" s="22" t="s">
        <v>107</v>
      </c>
      <c r="B4" s="30">
        <v>1406484.0534823625</v>
      </c>
      <c r="C4" s="30">
        <v>0</v>
      </c>
      <c r="D4" s="30">
        <v>2510692.4682729291</v>
      </c>
      <c r="E4" s="30">
        <v>1722775.6717151958</v>
      </c>
      <c r="F4" s="30">
        <v>5639952.1934704874</v>
      </c>
      <c r="G4" s="30">
        <v>1722775.6717151958</v>
      </c>
      <c r="H4" s="31"/>
    </row>
    <row r="5" spans="1:8" x14ac:dyDescent="0.25">
      <c r="A5" s="22" t="s">
        <v>108</v>
      </c>
      <c r="B5" s="30">
        <v>1347129.2438222512</v>
      </c>
      <c r="C5" s="30">
        <v>1520721.1510035233</v>
      </c>
      <c r="D5" s="30">
        <v>2301721.9451697194</v>
      </c>
      <c r="E5" s="30">
        <v>208054.26734668727</v>
      </c>
      <c r="F5" s="30">
        <v>5377626.6073421799</v>
      </c>
      <c r="G5" s="30">
        <v>1728775.4183502104</v>
      </c>
      <c r="H5" s="31"/>
    </row>
    <row r="6" spans="1:8" x14ac:dyDescent="0.25">
      <c r="A6" s="22" t="s">
        <v>36</v>
      </c>
      <c r="B6" s="30">
        <v>52497.748757519177</v>
      </c>
      <c r="C6" s="30">
        <v>167226.3439387909</v>
      </c>
      <c r="D6" s="30">
        <v>88675.571427930743</v>
      </c>
      <c r="E6" s="30">
        <v>0</v>
      </c>
      <c r="F6" s="30">
        <v>308399.66412424087</v>
      </c>
      <c r="G6" s="30">
        <v>167226.3439387909</v>
      </c>
      <c r="H6" s="31"/>
    </row>
    <row r="7" spans="1:8" x14ac:dyDescent="0.25">
      <c r="A7" s="32" t="s">
        <v>91</v>
      </c>
      <c r="B7" s="33">
        <v>2860044.5388474371</v>
      </c>
      <c r="C7" s="33">
        <v>1826601.6507417113</v>
      </c>
      <c r="D7" s="33">
        <v>5001479.8979961211</v>
      </c>
      <c r="E7" s="33">
        <v>1930829.9390618829</v>
      </c>
      <c r="F7" s="33">
        <v>11618956.026647151</v>
      </c>
      <c r="G7" s="33">
        <v>3757431.5898035942</v>
      </c>
      <c r="H7" s="31"/>
    </row>
    <row r="8" spans="1:8" x14ac:dyDescent="0.25">
      <c r="A8" s="22" t="s">
        <v>148</v>
      </c>
      <c r="B8" s="30">
        <v>3281840.927943605</v>
      </c>
      <c r="C8" s="30">
        <v>420581.45222069661</v>
      </c>
      <c r="D8" s="30">
        <v>5136173.8592740502</v>
      </c>
      <c r="E8" s="30">
        <v>0</v>
      </c>
      <c r="F8" s="30">
        <v>8838596.2394383512</v>
      </c>
      <c r="G8" s="30">
        <v>420581.45222069661</v>
      </c>
      <c r="H8" s="31"/>
    </row>
    <row r="9" spans="1:8" x14ac:dyDescent="0.25">
      <c r="A9" s="22" t="s">
        <v>147</v>
      </c>
      <c r="B9" s="30">
        <v>1198264.1572823543</v>
      </c>
      <c r="C9" s="30">
        <v>0</v>
      </c>
      <c r="D9" s="30">
        <v>2192608.5238291197</v>
      </c>
      <c r="E9" s="30">
        <v>0</v>
      </c>
      <c r="F9" s="30">
        <v>3390872.6811114736</v>
      </c>
      <c r="G9" s="30">
        <v>0</v>
      </c>
      <c r="H9" s="31"/>
    </row>
    <row r="10" spans="1:8" x14ac:dyDescent="0.25">
      <c r="A10" s="22" t="s">
        <v>109</v>
      </c>
      <c r="B10" s="30">
        <v>967334.94034777174</v>
      </c>
      <c r="C10" s="30">
        <v>0</v>
      </c>
      <c r="D10" s="30">
        <v>1737910.513937912</v>
      </c>
      <c r="E10" s="30">
        <v>0</v>
      </c>
      <c r="F10" s="30">
        <v>2705245.4542856836</v>
      </c>
      <c r="G10" s="30">
        <v>0</v>
      </c>
      <c r="H10" s="31"/>
    </row>
    <row r="11" spans="1:8" x14ac:dyDescent="0.25">
      <c r="A11" s="22" t="s">
        <v>39</v>
      </c>
      <c r="B11" s="30">
        <v>406198.35399246908</v>
      </c>
      <c r="C11" s="30">
        <v>0</v>
      </c>
      <c r="D11" s="30">
        <v>797493.99125151231</v>
      </c>
      <c r="E11" s="30">
        <v>0</v>
      </c>
      <c r="F11" s="30">
        <v>1203692.3452439813</v>
      </c>
      <c r="G11" s="30">
        <v>0</v>
      </c>
      <c r="H11" s="31"/>
    </row>
    <row r="12" spans="1:8" x14ac:dyDescent="0.25">
      <c r="A12" s="22" t="s">
        <v>110</v>
      </c>
      <c r="B12" s="30">
        <v>586603.96502868738</v>
      </c>
      <c r="C12" s="30">
        <v>0</v>
      </c>
      <c r="D12" s="30">
        <v>951971.65435771446</v>
      </c>
      <c r="E12" s="30">
        <v>0</v>
      </c>
      <c r="F12" s="30">
        <v>1538575.6193864017</v>
      </c>
      <c r="G12" s="30">
        <v>0</v>
      </c>
      <c r="H12" s="31"/>
    </row>
    <row r="13" spans="1:8" x14ac:dyDescent="0.25">
      <c r="A13" s="22" t="s">
        <v>111</v>
      </c>
      <c r="B13" s="30">
        <v>0</v>
      </c>
      <c r="C13" s="30">
        <v>0</v>
      </c>
      <c r="D13" s="30">
        <v>0</v>
      </c>
      <c r="E13" s="30">
        <v>0</v>
      </c>
      <c r="F13" s="30">
        <v>0</v>
      </c>
      <c r="G13" s="30">
        <v>0</v>
      </c>
      <c r="H13" s="31"/>
    </row>
    <row r="14" spans="1:8" x14ac:dyDescent="0.25">
      <c r="A14" s="22" t="s">
        <v>149</v>
      </c>
      <c r="B14" s="30">
        <v>1857819.5912496436</v>
      </c>
      <c r="C14" s="30">
        <v>269959.0716007658</v>
      </c>
      <c r="D14" s="30">
        <v>2952076.8921973165</v>
      </c>
      <c r="E14" s="30">
        <v>0</v>
      </c>
      <c r="F14" s="30">
        <v>5079855.5550477244</v>
      </c>
      <c r="G14" s="30">
        <v>269959.0716007658</v>
      </c>
      <c r="H14" s="31"/>
    </row>
    <row r="15" spans="1:8" x14ac:dyDescent="0.25">
      <c r="A15" s="32" t="s">
        <v>119</v>
      </c>
      <c r="B15" s="33">
        <v>8298061.9358445313</v>
      </c>
      <c r="C15" s="33">
        <v>690540.52382146241</v>
      </c>
      <c r="D15" s="33">
        <v>13768235.434847625</v>
      </c>
      <c r="E15" s="33">
        <v>0</v>
      </c>
      <c r="F15" s="33">
        <v>22756837.894513614</v>
      </c>
      <c r="G15" s="33">
        <v>690540.52382146241</v>
      </c>
      <c r="H15" s="31"/>
    </row>
    <row r="16" spans="1:8" x14ac:dyDescent="0.25">
      <c r="A16" s="22" t="s">
        <v>112</v>
      </c>
      <c r="B16" s="30">
        <v>1314136.7426998678</v>
      </c>
      <c r="C16" s="30">
        <v>2931629.428719691</v>
      </c>
      <c r="D16" s="30">
        <v>2459238.9856166793</v>
      </c>
      <c r="E16" s="30">
        <v>0</v>
      </c>
      <c r="F16" s="30">
        <v>6705005.1570362374</v>
      </c>
      <c r="G16" s="30">
        <v>2931629.428719691</v>
      </c>
      <c r="H16" s="31"/>
    </row>
    <row r="17" spans="1:8" x14ac:dyDescent="0.25">
      <c r="A17" s="22" t="s">
        <v>151</v>
      </c>
      <c r="B17" s="30">
        <v>424982.79650777316</v>
      </c>
      <c r="C17" s="30">
        <v>1189665.3482147341</v>
      </c>
      <c r="D17" s="30">
        <v>789573.36641140375</v>
      </c>
      <c r="E17" s="30">
        <v>0</v>
      </c>
      <c r="F17" s="30">
        <v>2404221.5111339111</v>
      </c>
      <c r="G17" s="30">
        <v>1189665.3482147341</v>
      </c>
      <c r="H17" s="31"/>
    </row>
    <row r="18" spans="1:8" x14ac:dyDescent="0.25">
      <c r="A18" s="22" t="s">
        <v>152</v>
      </c>
      <c r="B18" s="30">
        <v>3316439.6581611861</v>
      </c>
      <c r="C18" s="30">
        <v>849288.54776034749</v>
      </c>
      <c r="D18" s="30">
        <v>6198341.339821294</v>
      </c>
      <c r="E18" s="30">
        <v>0</v>
      </c>
      <c r="F18" s="30">
        <v>10364069.545742836</v>
      </c>
      <c r="G18" s="30">
        <v>849288.54776034749</v>
      </c>
      <c r="H18" s="31"/>
    </row>
    <row r="19" spans="1:8" x14ac:dyDescent="0.25">
      <c r="A19" s="22" t="s">
        <v>153</v>
      </c>
      <c r="B19" s="30">
        <v>35693.346661813848</v>
      </c>
      <c r="C19" s="30">
        <v>0</v>
      </c>
      <c r="D19" s="30">
        <v>52443.593106789383</v>
      </c>
      <c r="E19" s="30">
        <v>0</v>
      </c>
      <c r="F19" s="30">
        <v>88136.939768603246</v>
      </c>
      <c r="G19" s="30">
        <v>0</v>
      </c>
      <c r="H19" s="31"/>
    </row>
    <row r="20" spans="1:8" x14ac:dyDescent="0.25">
      <c r="A20" s="22" t="s">
        <v>114</v>
      </c>
      <c r="B20" s="30">
        <v>1620664.9629832131</v>
      </c>
      <c r="C20" s="30">
        <v>359607.06368241593</v>
      </c>
      <c r="D20" s="30">
        <v>3087395.4534960315</v>
      </c>
      <c r="E20" s="30">
        <v>0</v>
      </c>
      <c r="F20" s="30">
        <v>5067667.4801616604</v>
      </c>
      <c r="G20" s="30">
        <v>359607.06368241593</v>
      </c>
      <c r="H20" s="31"/>
    </row>
    <row r="21" spans="1:8" x14ac:dyDescent="0.25">
      <c r="A21" s="32" t="s">
        <v>40</v>
      </c>
      <c r="B21" s="33">
        <v>6711917.5070138536</v>
      </c>
      <c r="C21" s="33">
        <v>5330190.3883771887</v>
      </c>
      <c r="D21" s="33">
        <v>12586992.738452198</v>
      </c>
      <c r="E21" s="33">
        <v>0</v>
      </c>
      <c r="F21" s="33">
        <v>24629100.633843251</v>
      </c>
      <c r="G21" s="33">
        <v>5330190.3883771887</v>
      </c>
      <c r="H21" s="31"/>
    </row>
    <row r="22" spans="1:8" x14ac:dyDescent="0.25">
      <c r="A22" s="49" t="s">
        <v>93</v>
      </c>
      <c r="B22" s="50">
        <v>17870023.981705822</v>
      </c>
      <c r="C22" s="50">
        <v>7847332.5629403628</v>
      </c>
      <c r="D22" s="50">
        <v>31356708.071295947</v>
      </c>
      <c r="E22" s="50">
        <v>1930829.9390618829</v>
      </c>
      <c r="F22" s="50">
        <v>59004894.555004016</v>
      </c>
      <c r="G22" s="50">
        <v>9778162.5020022467</v>
      </c>
      <c r="H22" s="31"/>
    </row>
    <row r="23" spans="1:8" x14ac:dyDescent="0.25">
      <c r="A23" s="49" t="s">
        <v>94</v>
      </c>
      <c r="B23" s="50">
        <v>11158106.474691968</v>
      </c>
      <c r="C23" s="50">
        <v>2517142.1745631741</v>
      </c>
      <c r="D23" s="50">
        <v>18769715.332843751</v>
      </c>
      <c r="E23" s="50">
        <v>1930829.9390618829</v>
      </c>
      <c r="F23" s="50">
        <v>34375793.921160765</v>
      </c>
      <c r="G23" s="50">
        <v>4447972.113625058</v>
      </c>
      <c r="H23" s="31"/>
    </row>
    <row r="25" spans="1:8" x14ac:dyDescent="0.25">
      <c r="F25" s="31">
        <f>B22+C22+D22+E22</f>
        <v>59004894.555004016</v>
      </c>
    </row>
    <row r="26" spans="1:8" x14ac:dyDescent="0.25">
      <c r="F26" s="31">
        <f>F22-F25</f>
        <v>0</v>
      </c>
    </row>
    <row r="33" spans="1:6" ht="26.25" thickBot="1" x14ac:dyDescent="0.3">
      <c r="A33" s="142" t="s">
        <v>68</v>
      </c>
      <c r="B33" s="143" t="s">
        <v>186</v>
      </c>
      <c r="C33" s="143" t="s">
        <v>187</v>
      </c>
      <c r="D33" s="143" t="s">
        <v>188</v>
      </c>
      <c r="E33" s="143" t="s">
        <v>189</v>
      </c>
      <c r="F33" s="143" t="s">
        <v>190</v>
      </c>
    </row>
    <row r="34" spans="1:6" ht="16.5" thickTop="1" thickBot="1" x14ac:dyDescent="0.3">
      <c r="A34" s="144" t="s">
        <v>105</v>
      </c>
      <c r="B34" s="145">
        <v>22638.34</v>
      </c>
      <c r="C34" s="151">
        <f>'PGL 2023 TRC '!J6</f>
        <v>5.6167967151921907</v>
      </c>
      <c r="D34" s="151">
        <f>'PGL 2023 TRC wo NEI'!J6</f>
        <v>3.3982371052750202</v>
      </c>
      <c r="E34" s="151">
        <f>'PGL 2023 PACT'!J6</f>
        <v>6.8099202209905494</v>
      </c>
      <c r="F34" s="151">
        <f>'PGL 2023 PACT wo NEI'!J6</f>
        <v>2.579245894002292</v>
      </c>
    </row>
    <row r="35" spans="1:6" ht="15.75" thickBot="1" x14ac:dyDescent="0.3">
      <c r="A35" s="144" t="s">
        <v>107</v>
      </c>
      <c r="B35" s="145">
        <v>582010.99000000011</v>
      </c>
      <c r="C35" s="151">
        <f>'PGL 2023 TRC '!J7</f>
        <v>3.4805684243893484</v>
      </c>
      <c r="D35" s="151">
        <f>'PGL 2023 TRC wo NEI'!J7</f>
        <v>1.8108430893209788</v>
      </c>
      <c r="E35" s="151">
        <f>'PGL 2023 PACT'!J7</f>
        <v>3.1690401260262333</v>
      </c>
      <c r="F35" s="151">
        <f>'PGL 2023 PACT wo NEI'!J7</f>
        <v>1.8517642676716271</v>
      </c>
    </row>
    <row r="36" spans="1:6" ht="15.75" thickBot="1" x14ac:dyDescent="0.3">
      <c r="A36" s="144" t="s">
        <v>108</v>
      </c>
      <c r="B36" s="145">
        <v>835191.85999999975</v>
      </c>
      <c r="C36" s="151">
        <f>'PGL 2023 TRC '!J8</f>
        <v>3.3757299422192291</v>
      </c>
      <c r="D36" s="151">
        <f>'PGL 2023 TRC wo NEI'!J8</f>
        <v>1.8083480434758981</v>
      </c>
      <c r="E36" s="151">
        <f>'PGL 2023 PACT'!J8</f>
        <v>2.1155324723858659</v>
      </c>
      <c r="F36" s="151">
        <f>'PGL 2023 PACT wo NEI'!J8</f>
        <v>1.1793380696411364</v>
      </c>
    </row>
    <row r="37" spans="1:6" ht="15.75" thickBot="1" x14ac:dyDescent="0.3">
      <c r="A37" s="144" t="s">
        <v>36</v>
      </c>
      <c r="B37" s="145">
        <v>31287.300000000003</v>
      </c>
      <c r="C37" s="151">
        <f>'PGL 2023 TRC '!J9</f>
        <v>1.7133360852229635</v>
      </c>
      <c r="D37" s="151">
        <f>'PGL 2023 TRC wo NEI'!J9</f>
        <v>1.1090103040429313</v>
      </c>
      <c r="E37" s="151">
        <f>'PGL 2023 PACT'!J9</f>
        <v>1.0475308119423554</v>
      </c>
      <c r="F37" s="151">
        <f>'PGL 2023 PACT wo NEI'!J9</f>
        <v>0.36665664534936093</v>
      </c>
    </row>
    <row r="38" spans="1:6" ht="15.75" thickBot="1" x14ac:dyDescent="0.3">
      <c r="A38" s="144" t="s">
        <v>148</v>
      </c>
      <c r="B38" s="145">
        <v>2958176.1299999994</v>
      </c>
      <c r="C38" s="151">
        <f>'PGL 2023 TRC '!J11</f>
        <v>3.8108863915069593</v>
      </c>
      <c r="D38" s="151">
        <f>'PGL 2023 TRC wo NEI'!J11</f>
        <v>1.578557951408579</v>
      </c>
      <c r="E38" s="151">
        <f>'PGL 2023 PACT'!J11</f>
        <v>1.6270648923192761</v>
      </c>
      <c r="F38" s="151">
        <f>'PGL 2023 PACT wo NEI'!J11</f>
        <v>1.5111639475938676</v>
      </c>
    </row>
    <row r="39" spans="1:6" ht="15.75" thickBot="1" x14ac:dyDescent="0.3">
      <c r="A39" s="144" t="s">
        <v>147</v>
      </c>
      <c r="B39" s="145">
        <v>446414.17000000004</v>
      </c>
      <c r="C39" s="151">
        <f>'PGL 2023 TRC '!J12</f>
        <v>5.4044002588655351</v>
      </c>
      <c r="D39" s="151">
        <f>'PGL 2023 TRC wo NEI'!J12</f>
        <v>2.1135407792786767</v>
      </c>
      <c r="E39" s="151">
        <f>'PGL 2023 PACT'!J12</f>
        <v>1.6321634005575676</v>
      </c>
      <c r="F39" s="151">
        <f>'PGL 2023 PACT wo NEI'!J12</f>
        <v>1.6321634005575676</v>
      </c>
    </row>
    <row r="40" spans="1:6" ht="15.75" thickBot="1" x14ac:dyDescent="0.3">
      <c r="A40" s="144" t="s">
        <v>109</v>
      </c>
      <c r="B40" s="145">
        <v>357321.49</v>
      </c>
      <c r="C40" s="151">
        <f>'PGL 2023 TRC '!J13</f>
        <v>7.543419523510698</v>
      </c>
      <c r="D40" s="151">
        <f>'PGL 2023 TRC wo NEI'!J13</f>
        <v>2.954496297329178</v>
      </c>
      <c r="E40" s="151">
        <f>'PGL 2023 PACT'!J13</f>
        <v>2.3075959092226905</v>
      </c>
      <c r="F40" s="151">
        <f>'PGL 2023 PACT wo NEI'!J13</f>
        <v>2.3075959092226905</v>
      </c>
    </row>
    <row r="41" spans="1:6" ht="15.75" thickBot="1" x14ac:dyDescent="0.3">
      <c r="A41" s="144" t="s">
        <v>39</v>
      </c>
      <c r="B41" s="145">
        <v>116556.81</v>
      </c>
      <c r="C41" s="151">
        <f>'PGL 2023 TRC '!J14</f>
        <v>2.5361511552427363</v>
      </c>
      <c r="D41" s="151">
        <f>'PGL 2023 TRC wo NEI'!J14</f>
        <v>3.3616385750215465</v>
      </c>
      <c r="E41" s="151">
        <f>'PGL 2023 PACT'!J14</f>
        <v>2.410420098774849</v>
      </c>
      <c r="F41" s="151">
        <f>'PGL 2023 PACT wo NEI'!J14</f>
        <v>2.410420098774849</v>
      </c>
    </row>
    <row r="42" spans="1:6" ht="15.75" thickBot="1" x14ac:dyDescent="0.3">
      <c r="A42" s="144" t="s">
        <v>110</v>
      </c>
      <c r="B42" s="145">
        <v>355674.21</v>
      </c>
      <c r="C42" s="151">
        <f>'PGL 2023 TRC '!J15</f>
        <v>9.8359023364138114</v>
      </c>
      <c r="D42" s="151">
        <f>'PGL 2023 TRC wo NEI'!J15</f>
        <v>3.9146029882196465</v>
      </c>
      <c r="E42" s="151">
        <f>'PGL 2023 PACT'!J15</f>
        <v>3.3971244193725711</v>
      </c>
      <c r="F42" s="151">
        <f>'PGL 2023 PACT wo NEI'!J15</f>
        <v>3.3971244193725711</v>
      </c>
    </row>
    <row r="43" spans="1:6" ht="15.75" thickBot="1" x14ac:dyDescent="0.3">
      <c r="A43" s="144" t="s">
        <v>111</v>
      </c>
      <c r="B43" s="151">
        <v>0</v>
      </c>
      <c r="C43" s="151">
        <f>'PGL 2023 TRC '!J16</f>
        <v>0</v>
      </c>
      <c r="D43" s="151">
        <f>'PGL 2023 TRC wo NEI'!J16</f>
        <v>0</v>
      </c>
      <c r="E43" s="151">
        <f>'PGL 2023 PACT'!J16</f>
        <v>0</v>
      </c>
      <c r="F43" s="151">
        <f>'PGL 2023 PACT wo NEI'!J16</f>
        <v>0</v>
      </c>
    </row>
    <row r="44" spans="1:6" ht="15.75" thickBot="1" x14ac:dyDescent="0.3">
      <c r="A44" s="144" t="s">
        <v>149</v>
      </c>
      <c r="B44" s="145">
        <v>1527973.4300000002</v>
      </c>
      <c r="C44" s="151">
        <f>'PGL 2023 TRC '!J17</f>
        <v>4.5101477651472779</v>
      </c>
      <c r="D44" s="151">
        <f>'PGL 2023 TRC wo NEI'!J17</f>
        <v>1.9373385038167927</v>
      </c>
      <c r="E44" s="151">
        <f>'PGL 2023 PACT'!J17</f>
        <v>1.7008573056248972</v>
      </c>
      <c r="F44" s="151">
        <f>'PGL 2023 PACT wo NEI'!J17</f>
        <v>1.5912325387661637</v>
      </c>
    </row>
    <row r="45" spans="1:6" ht="15.75" thickBot="1" x14ac:dyDescent="0.3">
      <c r="A45" s="144" t="s">
        <v>112</v>
      </c>
      <c r="B45" s="145">
        <v>548595.15999999992</v>
      </c>
      <c r="C45" s="151">
        <f>'PGL 2023 TRC '!J19</f>
        <v>8.0138063192199454</v>
      </c>
      <c r="D45" s="151">
        <f>'PGL 2023 TRC wo NEI'!J19</f>
        <v>4.6882382873281783</v>
      </c>
      <c r="E45" s="151">
        <f>'PGL 2023 PACT'!J19</f>
        <v>6.9113358415667498</v>
      </c>
      <c r="F45" s="151">
        <f>'PGL 2023 PACT wo NEI'!J19</f>
        <v>2.8630145647249101</v>
      </c>
    </row>
    <row r="46" spans="1:6" ht="15.75" thickBot="1" x14ac:dyDescent="0.3">
      <c r="A46" s="144" t="s">
        <v>151</v>
      </c>
      <c r="B46" s="145">
        <v>181175.85</v>
      </c>
      <c r="C46" s="151">
        <f>'PGL 2023 TRC '!J20</f>
        <v>5.0788367424795418</v>
      </c>
      <c r="D46" s="151">
        <f>'PGL 2023 TRC wo NEI'!J20</f>
        <v>3.1351631623542602</v>
      </c>
      <c r="E46" s="151">
        <f>'PGL 2023 PACT'!J20</f>
        <v>5.6109248676815628</v>
      </c>
      <c r="F46" s="151">
        <f>'PGL 2023 PACT wo NEI'!J20</f>
        <v>2.0154861028291085</v>
      </c>
    </row>
    <row r="47" spans="1:6" ht="15.75" thickBot="1" x14ac:dyDescent="0.3">
      <c r="A47" s="144" t="s">
        <v>152</v>
      </c>
      <c r="B47" s="145">
        <v>1296987.1099999999</v>
      </c>
      <c r="C47" s="151">
        <f>'PGL 2023 TRC '!J21</f>
        <v>2.0771275041315884</v>
      </c>
      <c r="D47" s="151">
        <f>'PGL 2023 TRC wo NEI'!J21</f>
        <v>0.8730706935847522</v>
      </c>
      <c r="E47" s="151">
        <f>'PGL 2023 PACT'!J21</f>
        <v>0.67421199168203116</v>
      </c>
      <c r="F47" s="151">
        <f>'PGL 2023 PACT wo NEI'!J21</f>
        <v>0.57852815563852666</v>
      </c>
    </row>
    <row r="48" spans="1:6" ht="15.75" thickBot="1" x14ac:dyDescent="0.3">
      <c r="A48" s="144" t="s">
        <v>153</v>
      </c>
      <c r="B48" s="145">
        <v>58045</v>
      </c>
      <c r="C48" s="151">
        <f>'PGL 2023 TRC '!J22</f>
        <v>1.6026225141018584</v>
      </c>
      <c r="D48" s="151">
        <f>'PGL 2023 TRC wo NEI'!J22</f>
        <v>0.62105301157542259</v>
      </c>
      <c r="E48" s="151">
        <f>'PGL 2023 PACT'!J22</f>
        <v>0.93072646387799096</v>
      </c>
      <c r="F48" s="151">
        <f>'PGL 2023 PACT wo NEI'!J22</f>
        <v>0.93072646387799096</v>
      </c>
    </row>
    <row r="49" spans="1:6" ht="15.75" thickBot="1" x14ac:dyDescent="0.3">
      <c r="A49" s="144" t="s">
        <v>114</v>
      </c>
      <c r="B49" s="145">
        <v>521887.13999999996</v>
      </c>
      <c r="C49" s="151">
        <f>'PGL 2023 TRC '!J23</f>
        <v>1.824355441058723</v>
      </c>
      <c r="D49" s="151">
        <f>'PGL 2023 TRC wo NEI'!J23</f>
        <v>0.75481753310429578</v>
      </c>
      <c r="E49" s="151">
        <f>'PGL 2023 PACT'!J23</f>
        <v>0.56452860278327943</v>
      </c>
      <c r="F49" s="151">
        <f>'PGL 2023 PACT wo NEI'!J23</f>
        <v>0.49522978050812677</v>
      </c>
    </row>
    <row r="50" spans="1:6" ht="15.75" thickBot="1" x14ac:dyDescent="0.3">
      <c r="A50" s="146"/>
      <c r="B50" s="146"/>
      <c r="C50" s="152"/>
      <c r="D50" s="152"/>
      <c r="E50" s="152"/>
      <c r="F50" s="152"/>
    </row>
    <row r="51" spans="1:6" ht="15.75" thickBot="1" x14ac:dyDescent="0.3">
      <c r="A51" s="147" t="s">
        <v>38</v>
      </c>
      <c r="B51" s="148">
        <v>1471128.49</v>
      </c>
      <c r="C51" s="153">
        <f>'PGL 2023 TRC '!J10</f>
        <v>3.3784605982220084</v>
      </c>
      <c r="D51" s="153">
        <f>'PGL 2023 TRC wo NEI'!J10</f>
        <v>1.7987975964556129</v>
      </c>
      <c r="E51" s="153">
        <f>'PGL 2023 PACT'!J10</f>
        <v>2.4663192576002642</v>
      </c>
      <c r="F51" s="153">
        <f>'PGL 2023 PACT wo NEI'!J10</f>
        <v>1.3787696739573299</v>
      </c>
    </row>
    <row r="52" spans="1:6" ht="15.75" thickBot="1" x14ac:dyDescent="0.3">
      <c r="A52" s="147" t="s">
        <v>191</v>
      </c>
      <c r="B52" s="148">
        <v>5762116.2400000002</v>
      </c>
      <c r="C52" s="153">
        <f>'PGL 2023 TRC '!J18</f>
        <v>4.4892184381686704</v>
      </c>
      <c r="D52" s="153">
        <f>'PGL 2023 TRC wo NEI'!J18</f>
        <v>1.9657770943599562</v>
      </c>
      <c r="E52" s="153">
        <f>'PGL 2023 PACT'!J18</f>
        <v>1.7845909570349849</v>
      </c>
      <c r="F52" s="153">
        <f>'PGL 2023 PACT wo NEI'!J18</f>
        <v>1.7044300150481744</v>
      </c>
    </row>
    <row r="53" spans="1:6" ht="15.75" thickBot="1" x14ac:dyDescent="0.3">
      <c r="A53" s="147" t="s">
        <v>40</v>
      </c>
      <c r="B53" s="148">
        <v>2606690.2599999998</v>
      </c>
      <c r="C53" s="153">
        <f>'PGL 2023 TRC '!J24</f>
        <v>2.6036582328020783</v>
      </c>
      <c r="D53" s="153">
        <f>'PGL 2023 TRC wo NEI'!J24</f>
        <v>1.2399698053302517</v>
      </c>
      <c r="E53" s="153">
        <f>'PGL 2023 PACT'!J24</f>
        <v>1.0390632090713774</v>
      </c>
      <c r="F53" s="153">
        <f>'PGL 2023 PACT wo NEI'!J24</f>
        <v>0.69090395278249439</v>
      </c>
    </row>
    <row r="54" spans="1:6" ht="15.75" thickBot="1" x14ac:dyDescent="0.3">
      <c r="A54" s="147" t="s">
        <v>156</v>
      </c>
      <c r="B54" s="148">
        <f>SUM(B51:B53)</f>
        <v>9839934.9900000002</v>
      </c>
      <c r="C54" s="153">
        <f>'PGL 2023 TRC '!J26</f>
        <v>3.2417918533539964</v>
      </c>
      <c r="D54" s="153">
        <f>'PGL 2023 TRC wo NEI'!J26</f>
        <v>1.5164213418525185</v>
      </c>
      <c r="E54" s="153">
        <f>'PGL 2023 PACT'!J26</f>
        <v>1.4128324472361566</v>
      </c>
      <c r="F54" s="153">
        <f>'PGL 2023 PACT wo NEI'!J26</f>
        <v>1.0621526476486698</v>
      </c>
    </row>
    <row r="55" spans="1:6" ht="15.75" thickBot="1" x14ac:dyDescent="0.3">
      <c r="A55" s="149" t="s">
        <v>192</v>
      </c>
      <c r="B55" s="150">
        <f>B54-B53</f>
        <v>7233244.7300000004</v>
      </c>
      <c r="C55" s="154">
        <f>'PGL 2023 TRC '!J27</f>
        <v>3.8954888404783632</v>
      </c>
      <c r="D55" s="154">
        <f>'PGL 2023 TRC wo NEI'!J27</f>
        <v>1.8133851621828168</v>
      </c>
      <c r="E55" s="154">
        <f>'PGL 2023 PACT'!J27</f>
        <v>1.8727974465909267</v>
      </c>
      <c r="F55" s="154">
        <f>'PGL 2023 PACT wo NEI'!J27</f>
        <v>1.519015835569175</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PGL 2023 Verified Summary</vt:lpstr>
      <vt:lpstr>PGL 2023 High Impact Measures</vt:lpstr>
      <vt:lpstr>PGL 2023 TRC </vt:lpstr>
      <vt:lpstr>PGL 2023 TRC wo NEI</vt:lpstr>
      <vt:lpstr>PGL 2023 PACT</vt:lpstr>
      <vt:lpstr>PGL 2023 PACT wo NEI</vt:lpstr>
      <vt:lpstr>Other Benefits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Charles Ampong</cp:lastModifiedBy>
  <dcterms:created xsi:type="dcterms:W3CDTF">2022-08-03T17:39:50Z</dcterms:created>
  <dcterms:modified xsi:type="dcterms:W3CDTF">2024-11-18T20:07:10Z</dcterms:modified>
</cp:coreProperties>
</file>